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T:\TWPM Documents and FIles\Documents for Clients\"/>
    </mc:Choice>
  </mc:AlternateContent>
  <xr:revisionPtr revIDLastSave="0" documentId="8_{5253C9D5-4C47-4F01-B48A-A9D7831A16CA}" xr6:coauthVersionLast="47" xr6:coauthVersionMax="47" xr10:uidLastSave="{00000000-0000-0000-0000-000000000000}"/>
  <bookViews>
    <workbookView xWindow="34035" yWindow="3345" windowWidth="21600" windowHeight="11385" xr2:uid="{00000000-000D-0000-FFFF-FFFF00000000}"/>
  </bookViews>
  <sheets>
    <sheet name="Student Loans" sheetId="1" r:id="rId1"/>
    <sheet name="Amortization" sheetId="3" r:id="rId2"/>
  </sheets>
  <externalReferences>
    <externalReference r:id="rId3"/>
  </externalReferences>
  <definedNames>
    <definedName name="ActualNumberOfPayments" localSheetId="1">IFERROR(IF('[1]Loan Schedule'!LoanIsGood,IF('[1]Loan Schedule'!PaymentsPerYear=1,1,MATCH(0.01,'[1]Loan Schedule'!End_Bal,-1)+1)),"")</definedName>
    <definedName name="ExtraPayments" localSheetId="1">Amortization!$E$11</definedName>
    <definedName name="InterestRate" localSheetId="1">Amortization!$E$6</definedName>
    <definedName name="LoanAmount" localSheetId="1">Amortization!$E$5</definedName>
    <definedName name="LoanIsGood" localSheetId="1">(Amortization!$E$5*Amortization!$E$6*Amortization!$E$7*Amortization!$E$9)&gt;0</definedName>
    <definedName name="LoanPeriod" localSheetId="1">Amortization!$E$7</definedName>
    <definedName name="LoanStartDate" localSheetId="1">Amortization!$E$9</definedName>
    <definedName name="PaymentsPerYear" localSheetId="1">Amortization!$E$8</definedName>
    <definedName name="ScheduledNumberOfPayments" localSheetId="1">Amortization!$I$6</definedName>
    <definedName name="ScheduledPayment" localSheetId="1">Amortization!$I$5</definedName>
    <definedName name="TotalEarlyPayments" localSheetId="1">SUM([1]!PaymentSchedule3[Extra
Payment])</definedName>
    <definedName name="TotalInterest" localSheetId="1">SUM([1]!PaymentSchedule3[Interest])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E7" i="3"/>
  <c r="I6" i="3" s="1"/>
  <c r="E6" i="3"/>
  <c r="I9" i="3"/>
  <c r="I8" i="3"/>
  <c r="I7" i="3"/>
  <c r="B10" i="1" l="1"/>
  <c r="B9" i="1"/>
  <c r="B11" i="1" s="1"/>
  <c r="B2" i="1"/>
  <c r="E5" i="3" s="1"/>
  <c r="B123" i="3" l="1"/>
  <c r="B54" i="3"/>
  <c r="B167" i="3"/>
  <c r="B66" i="3"/>
  <c r="B368" i="3"/>
  <c r="B371" i="3"/>
  <c r="B316" i="3"/>
  <c r="B374" i="3"/>
  <c r="B369" i="3"/>
  <c r="B346" i="3"/>
  <c r="B342" i="3"/>
  <c r="B343" i="3"/>
  <c r="B269" i="3"/>
  <c r="B237" i="3"/>
  <c r="B308" i="3"/>
  <c r="B272" i="3"/>
  <c r="B373" i="3"/>
  <c r="B284" i="3"/>
  <c r="B271" i="3"/>
  <c r="B293" i="3"/>
  <c r="B270" i="3"/>
  <c r="B228" i="3"/>
  <c r="B196" i="3"/>
  <c r="B231" i="3"/>
  <c r="B219" i="3"/>
  <c r="B319" i="3"/>
  <c r="B155" i="3"/>
  <c r="B116" i="3"/>
  <c r="B240" i="3"/>
  <c r="B143" i="3"/>
  <c r="B153" i="3"/>
  <c r="B172" i="3"/>
  <c r="B189" i="3"/>
  <c r="B134" i="3"/>
  <c r="B178" i="3"/>
  <c r="B179" i="3"/>
  <c r="B119" i="3"/>
  <c r="B81" i="3"/>
  <c r="B45" i="3"/>
  <c r="B157" i="3"/>
  <c r="B79" i="3"/>
  <c r="B60" i="3"/>
  <c r="B77" i="3"/>
  <c r="B59" i="3"/>
  <c r="B27" i="3"/>
  <c r="B103" i="3"/>
  <c r="B74" i="3"/>
  <c r="B194" i="3"/>
  <c r="B61" i="3"/>
  <c r="B75" i="3"/>
  <c r="B208" i="3"/>
  <c r="B186" i="3"/>
  <c r="B72" i="3"/>
  <c r="B24" i="3"/>
  <c r="B232" i="3"/>
  <c r="B80" i="3"/>
  <c r="B26" i="3"/>
  <c r="B56" i="3"/>
  <c r="B62" i="3"/>
  <c r="B32" i="3"/>
  <c r="B360" i="3"/>
  <c r="B363" i="3"/>
  <c r="B311" i="3"/>
  <c r="B366" i="3"/>
  <c r="B361" i="3"/>
  <c r="B337" i="3"/>
  <c r="B332" i="3"/>
  <c r="B338" i="3"/>
  <c r="B265" i="3"/>
  <c r="B233" i="3"/>
  <c r="B305" i="3"/>
  <c r="B268" i="3"/>
  <c r="B348" i="3"/>
  <c r="B283" i="3"/>
  <c r="B267" i="3"/>
  <c r="B281" i="3"/>
  <c r="B266" i="3"/>
  <c r="B227" i="3"/>
  <c r="B192" i="3"/>
  <c r="B230" i="3"/>
  <c r="B218" i="3"/>
  <c r="B251" i="3"/>
  <c r="B145" i="3"/>
  <c r="B112" i="3"/>
  <c r="B209" i="3"/>
  <c r="B239" i="3"/>
  <c r="B152" i="3"/>
  <c r="B162" i="3"/>
  <c r="B182" i="3"/>
  <c r="B130" i="3"/>
  <c r="B170" i="3"/>
  <c r="B169" i="3"/>
  <c r="B107" i="3"/>
  <c r="B73" i="3"/>
  <c r="B41" i="3"/>
  <c r="B111" i="3"/>
  <c r="B203" i="3"/>
  <c r="B121" i="3"/>
  <c r="I5" i="3"/>
  <c r="E123" i="3" s="1"/>
  <c r="B55" i="3"/>
  <c r="B23" i="3"/>
  <c r="B102" i="3"/>
  <c r="B131" i="3"/>
  <c r="B19" i="3"/>
  <c r="B101" i="3"/>
  <c r="B33" i="3"/>
  <c r="B114" i="3"/>
  <c r="B15" i="3"/>
  <c r="B132" i="3"/>
  <c r="B118" i="3"/>
  <c r="B29" i="3"/>
  <c r="B43" i="3"/>
  <c r="B280" i="3"/>
  <c r="B176" i="3"/>
  <c r="B96" i="3"/>
  <c r="B195" i="3"/>
  <c r="B99" i="3"/>
  <c r="B67" i="3"/>
  <c r="B44" i="3"/>
  <c r="B354" i="3"/>
  <c r="B298" i="3"/>
  <c r="B120" i="3"/>
  <c r="B183" i="3"/>
  <c r="B63" i="3"/>
  <c r="B28" i="3"/>
  <c r="B70" i="3"/>
  <c r="B14" i="3"/>
  <c r="B38" i="3"/>
  <c r="B352" i="3"/>
  <c r="B355" i="3"/>
  <c r="B307" i="3"/>
  <c r="B358" i="3"/>
  <c r="B353" i="3"/>
  <c r="B329" i="3"/>
  <c r="B331" i="3"/>
  <c r="B333" i="3"/>
  <c r="B261" i="3"/>
  <c r="B229" i="3"/>
  <c r="B300" i="3"/>
  <c r="B264" i="3"/>
  <c r="B339" i="3"/>
  <c r="B309" i="3"/>
  <c r="B263" i="3"/>
  <c r="B328" i="3"/>
  <c r="B262" i="3"/>
  <c r="B226" i="3"/>
  <c r="B188" i="3"/>
  <c r="B310" i="3"/>
  <c r="B210" i="3"/>
  <c r="B224" i="3"/>
  <c r="B144" i="3"/>
  <c r="B108" i="3"/>
  <c r="B199" i="3"/>
  <c r="B223" i="3"/>
  <c r="B142" i="3"/>
  <c r="B151" i="3"/>
  <c r="B177" i="3"/>
  <c r="B126" i="3"/>
  <c r="B159" i="3"/>
  <c r="B168" i="3"/>
  <c r="B106" i="3"/>
  <c r="B69" i="3"/>
  <c r="B37" i="3"/>
  <c r="B110" i="3"/>
  <c r="B156" i="3"/>
  <c r="B115" i="3"/>
  <c r="B51" i="3"/>
  <c r="B125" i="3"/>
  <c r="B76" i="3"/>
  <c r="B87" i="3"/>
  <c r="B205" i="3"/>
  <c r="B161" i="3"/>
  <c r="B147" i="3"/>
  <c r="B95" i="3"/>
  <c r="B146" i="3"/>
  <c r="B292" i="3"/>
  <c r="B250" i="3"/>
  <c r="B165" i="3"/>
  <c r="B246" i="3"/>
  <c r="B137" i="3"/>
  <c r="B57" i="3"/>
  <c r="B71" i="3"/>
  <c r="B85" i="3"/>
  <c r="B34" i="3"/>
  <c r="B376" i="3"/>
  <c r="B241" i="3"/>
  <c r="B274" i="3"/>
  <c r="B166" i="3"/>
  <c r="B197" i="3"/>
  <c r="B49" i="3"/>
  <c r="B31" i="3"/>
  <c r="B58" i="3"/>
  <c r="B84" i="3"/>
  <c r="B16" i="3"/>
  <c r="B40" i="3"/>
  <c r="B344" i="3"/>
  <c r="B349" i="3"/>
  <c r="B303" i="3"/>
  <c r="B345" i="3"/>
  <c r="B350" i="3"/>
  <c r="B375" i="3"/>
  <c r="B330" i="3"/>
  <c r="B365" i="3"/>
  <c r="B257" i="3"/>
  <c r="B225" i="3"/>
  <c r="B290" i="3"/>
  <c r="B260" i="3"/>
  <c r="B334" i="3"/>
  <c r="B302" i="3"/>
  <c r="B259" i="3"/>
  <c r="B312" i="3"/>
  <c r="B247" i="3"/>
  <c r="B213" i="3"/>
  <c r="B184" i="3"/>
  <c r="B254" i="3"/>
  <c r="B206" i="3"/>
  <c r="B207" i="3"/>
  <c r="B136" i="3"/>
  <c r="B104" i="3"/>
  <c r="B191" i="3"/>
  <c r="B215" i="3"/>
  <c r="B238" i="3"/>
  <c r="B141" i="3"/>
  <c r="B171" i="3"/>
  <c r="B122" i="3"/>
  <c r="B149" i="3"/>
  <c r="B158" i="3"/>
  <c r="B105" i="3"/>
  <c r="B65" i="3"/>
  <c r="B109" i="3"/>
  <c r="B47" i="3"/>
  <c r="B175" i="3"/>
  <c r="B211" i="3"/>
  <c r="B148" i="3"/>
  <c r="B91" i="3"/>
  <c r="B78" i="3"/>
  <c r="B86" i="3"/>
  <c r="B357" i="3"/>
  <c r="B128" i="3"/>
  <c r="B138" i="3"/>
  <c r="B94" i="3"/>
  <c r="B135" i="3"/>
  <c r="B127" i="3"/>
  <c r="B317" i="3"/>
  <c r="B347" i="3"/>
  <c r="B296" i="3"/>
  <c r="B88" i="3"/>
  <c r="B190" i="3"/>
  <c r="B97" i="3"/>
  <c r="B83" i="3"/>
  <c r="B18" i="3"/>
  <c r="B46" i="3"/>
  <c r="B381" i="3"/>
  <c r="B335" i="3"/>
  <c r="B340" i="3"/>
  <c r="B299" i="3"/>
  <c r="B336" i="3"/>
  <c r="B341" i="3"/>
  <c r="B367" i="3"/>
  <c r="B378" i="3"/>
  <c r="B327" i="3"/>
  <c r="B253" i="3"/>
  <c r="B221" i="3"/>
  <c r="B289" i="3"/>
  <c r="B256" i="3"/>
  <c r="B314" i="3"/>
  <c r="B297" i="3"/>
  <c r="B255" i="3"/>
  <c r="B294" i="3"/>
  <c r="B214" i="3"/>
  <c r="B212" i="3"/>
  <c r="B180" i="3"/>
  <c r="B236" i="3"/>
  <c r="B202" i="3"/>
  <c r="B100" i="3"/>
  <c r="B140" i="3"/>
  <c r="B113" i="3"/>
  <c r="B201" i="3"/>
  <c r="B160" i="3"/>
  <c r="B90" i="3"/>
  <c r="B39" i="3"/>
  <c r="B98" i="3"/>
  <c r="B52" i="3"/>
  <c r="B273" i="3"/>
  <c r="B275" i="3"/>
  <c r="B220" i="3"/>
  <c r="B163" i="3"/>
  <c r="B129" i="3"/>
  <c r="B36" i="3"/>
  <c r="B30" i="3"/>
  <c r="B20" i="3"/>
  <c r="B48" i="3"/>
  <c r="B380" i="3"/>
  <c r="B321" i="3"/>
  <c r="B324" i="3"/>
  <c r="B295" i="3"/>
  <c r="B325" i="3"/>
  <c r="B372" i="3"/>
  <c r="B359" i="3"/>
  <c r="B370" i="3"/>
  <c r="B313" i="3"/>
  <c r="B249" i="3"/>
  <c r="B304" i="3"/>
  <c r="B288" i="3"/>
  <c r="B252" i="3"/>
  <c r="B306" i="3"/>
  <c r="B258" i="3"/>
  <c r="B235" i="3"/>
  <c r="B185" i="3"/>
  <c r="B25" i="3"/>
  <c r="B287" i="3"/>
  <c r="B356" i="3"/>
  <c r="B326" i="3"/>
  <c r="B244" i="3"/>
  <c r="B242" i="3"/>
  <c r="B216" i="3"/>
  <c r="B154" i="3"/>
  <c r="B139" i="3"/>
  <c r="B82" i="3"/>
  <c r="B64" i="3"/>
  <c r="B117" i="3"/>
  <c r="B22" i="3"/>
  <c r="B50" i="3"/>
  <c r="B42" i="3"/>
  <c r="B379" i="3"/>
  <c r="B318" i="3"/>
  <c r="B323" i="3"/>
  <c r="B291" i="3"/>
  <c r="B315" i="3"/>
  <c r="B364" i="3"/>
  <c r="B351" i="3"/>
  <c r="B362" i="3"/>
  <c r="B277" i="3"/>
  <c r="B245" i="3"/>
  <c r="B286" i="3"/>
  <c r="B285" i="3"/>
  <c r="B248" i="3"/>
  <c r="B301" i="3"/>
  <c r="B282" i="3"/>
  <c r="B320" i="3"/>
  <c r="B279" i="3"/>
  <c r="B243" i="3"/>
  <c r="B204" i="3"/>
  <c r="B278" i="3"/>
  <c r="B234" i="3"/>
  <c r="B217" i="3"/>
  <c r="B193" i="3"/>
  <c r="B124" i="3"/>
  <c r="B92" i="3"/>
  <c r="B164" i="3"/>
  <c r="B174" i="3"/>
  <c r="B181" i="3"/>
  <c r="B222" i="3"/>
  <c r="B150" i="3"/>
  <c r="B187" i="3"/>
  <c r="B198" i="3"/>
  <c r="B133" i="3"/>
  <c r="B89" i="3"/>
  <c r="B53" i="3"/>
  <c r="B21" i="3"/>
  <c r="B93" i="3"/>
  <c r="B68" i="3"/>
  <c r="B35" i="3"/>
  <c r="B322" i="3"/>
  <c r="B377" i="3"/>
  <c r="B276" i="3"/>
  <c r="B200" i="3"/>
  <c r="B173" i="3"/>
  <c r="B17" i="3"/>
  <c r="B3" i="1"/>
  <c r="B17" i="1" l="1"/>
  <c r="B23" i="1"/>
  <c r="C21" i="3"/>
  <c r="E181" i="3"/>
  <c r="C181" i="3"/>
  <c r="E278" i="3"/>
  <c r="C278" i="3"/>
  <c r="C285" i="3"/>
  <c r="E285" i="3"/>
  <c r="C291" i="3"/>
  <c r="E291" i="3"/>
  <c r="C64" i="3"/>
  <c r="E64" i="3"/>
  <c r="E356" i="3"/>
  <c r="C356" i="3"/>
  <c r="C288" i="3"/>
  <c r="E288" i="3"/>
  <c r="C295" i="3"/>
  <c r="E295" i="3"/>
  <c r="C129" i="3"/>
  <c r="E129" i="3"/>
  <c r="E90" i="3"/>
  <c r="C90" i="3"/>
  <c r="C180" i="3"/>
  <c r="E180" i="3"/>
  <c r="C289" i="3"/>
  <c r="E289" i="3"/>
  <c r="C299" i="3"/>
  <c r="E299" i="3"/>
  <c r="E190" i="3"/>
  <c r="C190" i="3"/>
  <c r="C138" i="3"/>
  <c r="E138" i="3"/>
  <c r="E175" i="3"/>
  <c r="C175" i="3"/>
  <c r="E171" i="3"/>
  <c r="C171" i="3"/>
  <c r="E206" i="3"/>
  <c r="C206" i="3"/>
  <c r="E334" i="3"/>
  <c r="C334" i="3"/>
  <c r="E350" i="3"/>
  <c r="C350" i="3"/>
  <c r="E58" i="3"/>
  <c r="C58" i="3"/>
  <c r="E34" i="3"/>
  <c r="C34" i="3"/>
  <c r="E292" i="3"/>
  <c r="C292" i="3"/>
  <c r="E125" i="3"/>
  <c r="C125" i="3"/>
  <c r="C168" i="3"/>
  <c r="E168" i="3"/>
  <c r="C108" i="3"/>
  <c r="E108" i="3"/>
  <c r="E328" i="3"/>
  <c r="C328" i="3"/>
  <c r="E333" i="3"/>
  <c r="C333" i="3"/>
  <c r="E38" i="3"/>
  <c r="C38" i="3"/>
  <c r="E354" i="3"/>
  <c r="C354" i="3"/>
  <c r="E43" i="3"/>
  <c r="C43" i="3"/>
  <c r="C19" i="3"/>
  <c r="C111" i="3"/>
  <c r="E111" i="3"/>
  <c r="E162" i="3"/>
  <c r="C162" i="3"/>
  <c r="E230" i="3"/>
  <c r="C230" i="3"/>
  <c r="E268" i="3"/>
  <c r="C268" i="3"/>
  <c r="E366" i="3"/>
  <c r="C366" i="3"/>
  <c r="C80" i="3"/>
  <c r="E80" i="3"/>
  <c r="C194" i="3"/>
  <c r="E194" i="3"/>
  <c r="C157" i="3"/>
  <c r="E157" i="3"/>
  <c r="C172" i="3"/>
  <c r="E172" i="3"/>
  <c r="C231" i="3"/>
  <c r="E231" i="3"/>
  <c r="E272" i="3"/>
  <c r="C272" i="3"/>
  <c r="D374" i="3"/>
  <c r="G374" i="3"/>
  <c r="E374" i="3"/>
  <c r="C374" i="3"/>
  <c r="J374" i="3"/>
  <c r="I374" i="3"/>
  <c r="H374" i="3"/>
  <c r="K374" i="3"/>
  <c r="F374" i="3"/>
  <c r="C200" i="3"/>
  <c r="E200" i="3"/>
  <c r="C53" i="3"/>
  <c r="E53" i="3"/>
  <c r="C174" i="3"/>
  <c r="E174" i="3"/>
  <c r="C204" i="3"/>
  <c r="E204" i="3"/>
  <c r="E286" i="3"/>
  <c r="C286" i="3"/>
  <c r="E323" i="3"/>
  <c r="C323" i="3"/>
  <c r="E82" i="3"/>
  <c r="C82" i="3"/>
  <c r="C287" i="3"/>
  <c r="E287" i="3"/>
  <c r="C304" i="3"/>
  <c r="E304" i="3"/>
  <c r="E324" i="3"/>
  <c r="C324" i="3"/>
  <c r="E163" i="3"/>
  <c r="C163" i="3"/>
  <c r="C160" i="3"/>
  <c r="E160" i="3"/>
  <c r="E212" i="3"/>
  <c r="C212" i="3"/>
  <c r="C221" i="3"/>
  <c r="E221" i="3"/>
  <c r="E340" i="3"/>
  <c r="C340" i="3"/>
  <c r="E88" i="3"/>
  <c r="C88" i="3"/>
  <c r="E128" i="3"/>
  <c r="C128" i="3"/>
  <c r="E47" i="3"/>
  <c r="C47" i="3"/>
  <c r="E141" i="3"/>
  <c r="C141" i="3"/>
  <c r="E254" i="3"/>
  <c r="C254" i="3"/>
  <c r="C260" i="3"/>
  <c r="E260" i="3"/>
  <c r="C345" i="3"/>
  <c r="E345" i="3"/>
  <c r="E31" i="3"/>
  <c r="C31" i="3"/>
  <c r="E85" i="3"/>
  <c r="C85" i="3"/>
  <c r="E146" i="3"/>
  <c r="C146" i="3"/>
  <c r="E51" i="3"/>
  <c r="C51" i="3"/>
  <c r="E159" i="3"/>
  <c r="C159" i="3"/>
  <c r="C144" i="3"/>
  <c r="E144" i="3"/>
  <c r="E263" i="3"/>
  <c r="C263" i="3"/>
  <c r="E331" i="3"/>
  <c r="C331" i="3"/>
  <c r="C14" i="3"/>
  <c r="D14" i="3"/>
  <c r="I14" i="3" s="1"/>
  <c r="K14" i="3" s="1"/>
  <c r="E44" i="3"/>
  <c r="C44" i="3"/>
  <c r="C29" i="3"/>
  <c r="E29" i="3"/>
  <c r="C131" i="3"/>
  <c r="E131" i="3"/>
  <c r="E41" i="3"/>
  <c r="C41" i="3"/>
  <c r="C152" i="3"/>
  <c r="E152" i="3"/>
  <c r="C192" i="3"/>
  <c r="E192" i="3"/>
  <c r="E305" i="3"/>
  <c r="C305" i="3"/>
  <c r="C311" i="3"/>
  <c r="E311" i="3"/>
  <c r="C232" i="3"/>
  <c r="E232" i="3"/>
  <c r="C74" i="3"/>
  <c r="E74" i="3"/>
  <c r="C45" i="3"/>
  <c r="E45" i="3"/>
  <c r="E153" i="3"/>
  <c r="C153" i="3"/>
  <c r="C196" i="3"/>
  <c r="E196" i="3"/>
  <c r="C308" i="3"/>
  <c r="E308" i="3"/>
  <c r="E316" i="3"/>
  <c r="C316" i="3"/>
  <c r="E139" i="3"/>
  <c r="C139" i="3"/>
  <c r="C321" i="3"/>
  <c r="E321" i="3"/>
  <c r="C220" i="3"/>
  <c r="E220" i="3"/>
  <c r="E201" i="3"/>
  <c r="C201" i="3"/>
  <c r="E214" i="3"/>
  <c r="C214" i="3"/>
  <c r="E253" i="3"/>
  <c r="C253" i="3"/>
  <c r="E335" i="3"/>
  <c r="C335" i="3"/>
  <c r="E296" i="3"/>
  <c r="C296" i="3"/>
  <c r="C357" i="3"/>
  <c r="E357" i="3"/>
  <c r="C109" i="3"/>
  <c r="E109" i="3"/>
  <c r="C238" i="3"/>
  <c r="E238" i="3"/>
  <c r="E184" i="3"/>
  <c r="C184" i="3"/>
  <c r="C290" i="3"/>
  <c r="E290" i="3"/>
  <c r="C303" i="3"/>
  <c r="E303" i="3"/>
  <c r="C49" i="3"/>
  <c r="E49" i="3"/>
  <c r="E71" i="3"/>
  <c r="C71" i="3"/>
  <c r="C95" i="3"/>
  <c r="E95" i="3"/>
  <c r="C115" i="3"/>
  <c r="E115" i="3"/>
  <c r="E126" i="3"/>
  <c r="C126" i="3"/>
  <c r="C224" i="3"/>
  <c r="E224" i="3"/>
  <c r="E309" i="3"/>
  <c r="C309" i="3"/>
  <c r="C329" i="3"/>
  <c r="E329" i="3"/>
  <c r="E70" i="3"/>
  <c r="C70" i="3"/>
  <c r="E67" i="3"/>
  <c r="C67" i="3"/>
  <c r="C118" i="3"/>
  <c r="E118" i="3"/>
  <c r="E102" i="3"/>
  <c r="C102" i="3"/>
  <c r="C73" i="3"/>
  <c r="E73" i="3"/>
  <c r="E239" i="3"/>
  <c r="C239" i="3"/>
  <c r="E227" i="3"/>
  <c r="C227" i="3"/>
  <c r="E233" i="3"/>
  <c r="C233" i="3"/>
  <c r="E363" i="3"/>
  <c r="C363" i="3"/>
  <c r="C24" i="3"/>
  <c r="C103" i="3"/>
  <c r="E103" i="3"/>
  <c r="C81" i="3"/>
  <c r="E81" i="3"/>
  <c r="C143" i="3"/>
  <c r="E143" i="3"/>
  <c r="E228" i="3"/>
  <c r="C228" i="3"/>
  <c r="E237" i="3"/>
  <c r="C237" i="3"/>
  <c r="C371" i="3"/>
  <c r="E371" i="3"/>
  <c r="C164" i="3"/>
  <c r="E164" i="3"/>
  <c r="C279" i="3"/>
  <c r="E279" i="3"/>
  <c r="C313" i="3"/>
  <c r="E313" i="3"/>
  <c r="K380" i="3"/>
  <c r="C380" i="3"/>
  <c r="J380" i="3"/>
  <c r="I380" i="3"/>
  <c r="H380" i="3"/>
  <c r="G380" i="3"/>
  <c r="F380" i="3"/>
  <c r="D380" i="3"/>
  <c r="E380" i="3"/>
  <c r="E275" i="3"/>
  <c r="C275" i="3"/>
  <c r="C113" i="3"/>
  <c r="E113" i="3"/>
  <c r="E294" i="3"/>
  <c r="C294" i="3"/>
  <c r="E327" i="3"/>
  <c r="C327" i="3"/>
  <c r="F381" i="3"/>
  <c r="E381" i="3"/>
  <c r="K381" i="3"/>
  <c r="D381" i="3"/>
  <c r="C381" i="3"/>
  <c r="J381" i="3"/>
  <c r="I381" i="3"/>
  <c r="H381" i="3"/>
  <c r="G381" i="3"/>
  <c r="E347" i="3"/>
  <c r="C347" i="3"/>
  <c r="C86" i="3"/>
  <c r="E86" i="3"/>
  <c r="C65" i="3"/>
  <c r="E65" i="3"/>
  <c r="E215" i="3"/>
  <c r="C215" i="3"/>
  <c r="C213" i="3"/>
  <c r="E213" i="3"/>
  <c r="C225" i="3"/>
  <c r="E225" i="3"/>
  <c r="C349" i="3"/>
  <c r="E349" i="3"/>
  <c r="E197" i="3"/>
  <c r="C197" i="3"/>
  <c r="C57" i="3"/>
  <c r="E57" i="3"/>
  <c r="E147" i="3"/>
  <c r="C147" i="3"/>
  <c r="C156" i="3"/>
  <c r="E156" i="3"/>
  <c r="E177" i="3"/>
  <c r="C177" i="3"/>
  <c r="C210" i="3"/>
  <c r="E210" i="3"/>
  <c r="E339" i="3"/>
  <c r="C339" i="3"/>
  <c r="C353" i="3"/>
  <c r="E353" i="3"/>
  <c r="C28" i="3"/>
  <c r="E28" i="3"/>
  <c r="C99" i="3"/>
  <c r="E99" i="3"/>
  <c r="E132" i="3"/>
  <c r="C132" i="3"/>
  <c r="C23" i="3"/>
  <c r="C107" i="3"/>
  <c r="E107" i="3"/>
  <c r="E209" i="3"/>
  <c r="C209" i="3"/>
  <c r="C266" i="3"/>
  <c r="E266" i="3"/>
  <c r="E265" i="3"/>
  <c r="C265" i="3"/>
  <c r="E360" i="3"/>
  <c r="C360" i="3"/>
  <c r="E72" i="3"/>
  <c r="C72" i="3"/>
  <c r="E27" i="3"/>
  <c r="C27" i="3"/>
  <c r="C119" i="3"/>
  <c r="E119" i="3"/>
  <c r="C240" i="3"/>
  <c r="E240" i="3"/>
  <c r="C270" i="3"/>
  <c r="E270" i="3"/>
  <c r="E269" i="3"/>
  <c r="C269" i="3"/>
  <c r="C368" i="3"/>
  <c r="E368" i="3"/>
  <c r="E173" i="3"/>
  <c r="C173" i="3"/>
  <c r="E318" i="3"/>
  <c r="C318" i="3"/>
  <c r="C92" i="3"/>
  <c r="E92" i="3"/>
  <c r="J379" i="3"/>
  <c r="I379" i="3"/>
  <c r="H379" i="3"/>
  <c r="F379" i="3"/>
  <c r="G379" i="3"/>
  <c r="D379" i="3"/>
  <c r="E379" i="3"/>
  <c r="K379" i="3"/>
  <c r="C379" i="3"/>
  <c r="E320" i="3"/>
  <c r="C320" i="3"/>
  <c r="E362" i="3"/>
  <c r="C362" i="3"/>
  <c r="E42" i="3"/>
  <c r="C42" i="3"/>
  <c r="C216" i="3"/>
  <c r="E216" i="3"/>
  <c r="C235" i="3"/>
  <c r="E235" i="3"/>
  <c r="E370" i="3"/>
  <c r="C370" i="3"/>
  <c r="E48" i="3"/>
  <c r="C48" i="3"/>
  <c r="E273" i="3"/>
  <c r="C273" i="3"/>
  <c r="C140" i="3"/>
  <c r="E140" i="3"/>
  <c r="E255" i="3"/>
  <c r="C255" i="3"/>
  <c r="K378" i="3"/>
  <c r="C378" i="3"/>
  <c r="J378" i="3"/>
  <c r="H378" i="3"/>
  <c r="F378" i="3"/>
  <c r="I378" i="3"/>
  <c r="D378" i="3"/>
  <c r="G378" i="3"/>
  <c r="E378" i="3"/>
  <c r="E46" i="3"/>
  <c r="C46" i="3"/>
  <c r="C317" i="3"/>
  <c r="E317" i="3"/>
  <c r="E78" i="3"/>
  <c r="C78" i="3"/>
  <c r="E105" i="3"/>
  <c r="C105" i="3"/>
  <c r="E191" i="3"/>
  <c r="C191" i="3"/>
  <c r="E247" i="3"/>
  <c r="C247" i="3"/>
  <c r="E257" i="3"/>
  <c r="C257" i="3"/>
  <c r="E344" i="3"/>
  <c r="C344" i="3"/>
  <c r="E166" i="3"/>
  <c r="C166" i="3"/>
  <c r="E137" i="3"/>
  <c r="C137" i="3"/>
  <c r="E161" i="3"/>
  <c r="C161" i="3"/>
  <c r="E110" i="3"/>
  <c r="C110" i="3"/>
  <c r="C151" i="3"/>
  <c r="E151" i="3"/>
  <c r="E310" i="3"/>
  <c r="C310" i="3"/>
  <c r="C264" i="3"/>
  <c r="E264" i="3"/>
  <c r="E358" i="3"/>
  <c r="C358" i="3"/>
  <c r="E63" i="3"/>
  <c r="C63" i="3"/>
  <c r="E195" i="3"/>
  <c r="C195" i="3"/>
  <c r="C15" i="3"/>
  <c r="C55" i="3"/>
  <c r="E55" i="3"/>
  <c r="E169" i="3"/>
  <c r="C169" i="3"/>
  <c r="E112" i="3"/>
  <c r="C112" i="3"/>
  <c r="C281" i="3"/>
  <c r="E281" i="3"/>
  <c r="E338" i="3"/>
  <c r="C338" i="3"/>
  <c r="E32" i="3"/>
  <c r="C32" i="3"/>
  <c r="E186" i="3"/>
  <c r="C186" i="3"/>
  <c r="E59" i="3"/>
  <c r="C59" i="3"/>
  <c r="E179" i="3"/>
  <c r="C179" i="3"/>
  <c r="E116" i="3"/>
  <c r="C116" i="3"/>
  <c r="E293" i="3"/>
  <c r="C293" i="3"/>
  <c r="E343" i="3"/>
  <c r="C343" i="3"/>
  <c r="E66" i="3"/>
  <c r="C66" i="3"/>
  <c r="E243" i="3"/>
  <c r="C243" i="3"/>
  <c r="E249" i="3"/>
  <c r="C249" i="3"/>
  <c r="E277" i="3"/>
  <c r="C277" i="3"/>
  <c r="C322" i="3"/>
  <c r="E322" i="3"/>
  <c r="E193" i="3"/>
  <c r="C193" i="3"/>
  <c r="C50" i="3"/>
  <c r="E50" i="3"/>
  <c r="C258" i="3"/>
  <c r="E258" i="3"/>
  <c r="E359" i="3"/>
  <c r="C359" i="3"/>
  <c r="C20" i="3"/>
  <c r="E52" i="3"/>
  <c r="C52" i="3"/>
  <c r="E100" i="3"/>
  <c r="C100" i="3"/>
  <c r="C297" i="3"/>
  <c r="E297" i="3"/>
  <c r="E367" i="3"/>
  <c r="C367" i="3"/>
  <c r="C18" i="3"/>
  <c r="C127" i="3"/>
  <c r="E127" i="3"/>
  <c r="C91" i="3"/>
  <c r="E91" i="3"/>
  <c r="E158" i="3"/>
  <c r="C158" i="3"/>
  <c r="E104" i="3"/>
  <c r="C104" i="3"/>
  <c r="E312" i="3"/>
  <c r="C312" i="3"/>
  <c r="C365" i="3"/>
  <c r="E365" i="3"/>
  <c r="E40" i="3"/>
  <c r="C40" i="3"/>
  <c r="C274" i="3"/>
  <c r="E274" i="3"/>
  <c r="C246" i="3"/>
  <c r="E246" i="3"/>
  <c r="C205" i="3"/>
  <c r="E205" i="3"/>
  <c r="C37" i="3"/>
  <c r="E37" i="3"/>
  <c r="E142" i="3"/>
  <c r="C142" i="3"/>
  <c r="C188" i="3"/>
  <c r="E188" i="3"/>
  <c r="C300" i="3"/>
  <c r="E300" i="3"/>
  <c r="C307" i="3"/>
  <c r="E307" i="3"/>
  <c r="E183" i="3"/>
  <c r="C183" i="3"/>
  <c r="C96" i="3"/>
  <c r="E96" i="3"/>
  <c r="E114" i="3"/>
  <c r="C114" i="3"/>
  <c r="E170" i="3"/>
  <c r="C170" i="3"/>
  <c r="E145" i="3"/>
  <c r="C145" i="3"/>
  <c r="E267" i="3"/>
  <c r="C267" i="3"/>
  <c r="E332" i="3"/>
  <c r="C332" i="3"/>
  <c r="C62" i="3"/>
  <c r="E62" i="3"/>
  <c r="C208" i="3"/>
  <c r="E208" i="3"/>
  <c r="E77" i="3"/>
  <c r="C77" i="3"/>
  <c r="C178" i="3"/>
  <c r="E178" i="3"/>
  <c r="C155" i="3"/>
  <c r="E155" i="3"/>
  <c r="C271" i="3"/>
  <c r="E271" i="3"/>
  <c r="C342" i="3"/>
  <c r="E342" i="3"/>
  <c r="E167" i="3"/>
  <c r="C167" i="3"/>
  <c r="C276" i="3"/>
  <c r="E276" i="3"/>
  <c r="E245" i="3"/>
  <c r="C245" i="3"/>
  <c r="G377" i="3"/>
  <c r="E377" i="3"/>
  <c r="H377" i="3"/>
  <c r="F377" i="3"/>
  <c r="D377" i="3"/>
  <c r="K377" i="3"/>
  <c r="J377" i="3"/>
  <c r="C377" i="3"/>
  <c r="I377" i="3"/>
  <c r="C185" i="3"/>
  <c r="E185" i="3"/>
  <c r="E198" i="3"/>
  <c r="C198" i="3"/>
  <c r="C35" i="3"/>
  <c r="E35" i="3"/>
  <c r="E351" i="3"/>
  <c r="C351" i="3"/>
  <c r="E68" i="3"/>
  <c r="C68" i="3"/>
  <c r="E150" i="3"/>
  <c r="C150" i="3"/>
  <c r="C217" i="3"/>
  <c r="E217" i="3"/>
  <c r="E301" i="3"/>
  <c r="C301" i="3"/>
  <c r="E364" i="3"/>
  <c r="C364" i="3"/>
  <c r="C22" i="3"/>
  <c r="C244" i="3"/>
  <c r="E244" i="3"/>
  <c r="E306" i="3"/>
  <c r="C306" i="3"/>
  <c r="E372" i="3"/>
  <c r="C372" i="3"/>
  <c r="E30" i="3"/>
  <c r="C30" i="3"/>
  <c r="E98" i="3"/>
  <c r="C98" i="3"/>
  <c r="E202" i="3"/>
  <c r="C202" i="3"/>
  <c r="E314" i="3"/>
  <c r="C314" i="3"/>
  <c r="C341" i="3"/>
  <c r="E341" i="3"/>
  <c r="E83" i="3"/>
  <c r="C83" i="3"/>
  <c r="C135" i="3"/>
  <c r="E135" i="3"/>
  <c r="C148" i="3"/>
  <c r="E148" i="3"/>
  <c r="C149" i="3"/>
  <c r="E149" i="3"/>
  <c r="C136" i="3"/>
  <c r="E136" i="3"/>
  <c r="C259" i="3"/>
  <c r="E259" i="3"/>
  <c r="C330" i="3"/>
  <c r="E330" i="3"/>
  <c r="C16" i="3"/>
  <c r="C241" i="3"/>
  <c r="E241" i="3"/>
  <c r="C165" i="3"/>
  <c r="E165" i="3"/>
  <c r="C87" i="3"/>
  <c r="E87" i="3"/>
  <c r="C69" i="3"/>
  <c r="E69" i="3"/>
  <c r="E223" i="3"/>
  <c r="C223" i="3"/>
  <c r="C226" i="3"/>
  <c r="E226" i="3"/>
  <c r="E229" i="3"/>
  <c r="C229" i="3"/>
  <c r="E355" i="3"/>
  <c r="C355" i="3"/>
  <c r="E120" i="3"/>
  <c r="C120" i="3"/>
  <c r="C176" i="3"/>
  <c r="E176" i="3"/>
  <c r="E33" i="3"/>
  <c r="C33" i="3"/>
  <c r="E121" i="3"/>
  <c r="C121" i="3"/>
  <c r="E130" i="3"/>
  <c r="C130" i="3"/>
  <c r="E251" i="3"/>
  <c r="C251" i="3"/>
  <c r="C283" i="3"/>
  <c r="E283" i="3"/>
  <c r="C337" i="3"/>
  <c r="E337" i="3"/>
  <c r="E56" i="3"/>
  <c r="C56" i="3"/>
  <c r="C75" i="3"/>
  <c r="E75" i="3"/>
  <c r="E60" i="3"/>
  <c r="C60" i="3"/>
  <c r="C134" i="3"/>
  <c r="E134" i="3"/>
  <c r="E319" i="3"/>
  <c r="C319" i="3"/>
  <c r="C284" i="3"/>
  <c r="E284" i="3"/>
  <c r="C346" i="3"/>
  <c r="E346" i="3"/>
  <c r="E54" i="3"/>
  <c r="C54" i="3"/>
  <c r="E89" i="3"/>
  <c r="C89" i="3"/>
  <c r="C25" i="3"/>
  <c r="E133" i="3"/>
  <c r="C133" i="3"/>
  <c r="C154" i="3"/>
  <c r="E154" i="3"/>
  <c r="C124" i="3"/>
  <c r="E124" i="3"/>
  <c r="E187" i="3"/>
  <c r="C187" i="3"/>
  <c r="E282" i="3"/>
  <c r="C282" i="3"/>
  <c r="C242" i="3"/>
  <c r="E242" i="3"/>
  <c r="C17" i="3"/>
  <c r="C93" i="3"/>
  <c r="E93" i="3"/>
  <c r="E222" i="3"/>
  <c r="C222" i="3"/>
  <c r="C234" i="3"/>
  <c r="E234" i="3"/>
  <c r="C248" i="3"/>
  <c r="E248" i="3"/>
  <c r="C315" i="3"/>
  <c r="E315" i="3"/>
  <c r="E117" i="3"/>
  <c r="C117" i="3"/>
  <c r="E326" i="3"/>
  <c r="C326" i="3"/>
  <c r="E252" i="3"/>
  <c r="C252" i="3"/>
  <c r="E325" i="3"/>
  <c r="C325" i="3"/>
  <c r="C36" i="3"/>
  <c r="E36" i="3"/>
  <c r="C39" i="3"/>
  <c r="E39" i="3"/>
  <c r="C236" i="3"/>
  <c r="E236" i="3"/>
  <c r="C256" i="3"/>
  <c r="E256" i="3"/>
  <c r="E336" i="3"/>
  <c r="C336" i="3"/>
  <c r="E97" i="3"/>
  <c r="C97" i="3"/>
  <c r="C94" i="3"/>
  <c r="E94" i="3"/>
  <c r="E211" i="3"/>
  <c r="C211" i="3"/>
  <c r="E122" i="3"/>
  <c r="C122" i="3"/>
  <c r="E207" i="3"/>
  <c r="C207" i="3"/>
  <c r="E302" i="3"/>
  <c r="C302" i="3"/>
  <c r="F375" i="3"/>
  <c r="G375" i="3"/>
  <c r="D375" i="3"/>
  <c r="E375" i="3"/>
  <c r="K375" i="3"/>
  <c r="C375" i="3"/>
  <c r="I375" i="3"/>
  <c r="J375" i="3"/>
  <c r="H375" i="3"/>
  <c r="E84" i="3"/>
  <c r="C84" i="3"/>
  <c r="H376" i="3"/>
  <c r="F376" i="3"/>
  <c r="E376" i="3"/>
  <c r="D376" i="3"/>
  <c r="K376" i="3"/>
  <c r="C376" i="3"/>
  <c r="I376" i="3"/>
  <c r="G376" i="3"/>
  <c r="J376" i="3"/>
  <c r="E250" i="3"/>
  <c r="C250" i="3"/>
  <c r="C76" i="3"/>
  <c r="E76" i="3"/>
  <c r="E106" i="3"/>
  <c r="C106" i="3"/>
  <c r="E199" i="3"/>
  <c r="C199" i="3"/>
  <c r="C262" i="3"/>
  <c r="E262" i="3"/>
  <c r="C261" i="3"/>
  <c r="E261" i="3"/>
  <c r="E352" i="3"/>
  <c r="C352" i="3"/>
  <c r="E298" i="3"/>
  <c r="C298" i="3"/>
  <c r="E280" i="3"/>
  <c r="C280" i="3"/>
  <c r="E101" i="3"/>
  <c r="C101" i="3"/>
  <c r="E203" i="3"/>
  <c r="C203" i="3"/>
  <c r="E182" i="3"/>
  <c r="C182" i="3"/>
  <c r="E218" i="3"/>
  <c r="C218" i="3"/>
  <c r="E348" i="3"/>
  <c r="C348" i="3"/>
  <c r="C361" i="3"/>
  <c r="E361" i="3"/>
  <c r="E26" i="3"/>
  <c r="C26" i="3"/>
  <c r="E61" i="3"/>
  <c r="C61" i="3"/>
  <c r="C79" i="3"/>
  <c r="E79" i="3"/>
  <c r="E189" i="3"/>
  <c r="C189" i="3"/>
  <c r="E219" i="3"/>
  <c r="C219" i="3"/>
  <c r="C373" i="3"/>
  <c r="E373" i="3"/>
  <c r="C369" i="3"/>
  <c r="E369" i="3"/>
  <c r="C123" i="3"/>
  <c r="F14" i="3" l="1"/>
  <c r="G14" i="3" s="1"/>
  <c r="H14" i="3" s="1"/>
  <c r="J14" i="3" s="1"/>
  <c r="D15" i="3" s="1"/>
  <c r="F15" i="3" s="1"/>
  <c r="G15" i="3" s="1"/>
  <c r="I15" i="3" l="1"/>
  <c r="K15" i="3" s="1"/>
  <c r="H15" i="3" l="1"/>
  <c r="J15" i="3" s="1"/>
  <c r="D16" i="3" s="1"/>
  <c r="I16" i="3" s="1"/>
  <c r="F16" i="3" l="1"/>
  <c r="G16" i="3" s="1"/>
  <c r="H16" i="3" s="1"/>
  <c r="J16" i="3" s="1"/>
  <c r="D17" i="3" s="1"/>
  <c r="I17" i="3" s="1"/>
  <c r="K17" i="3" s="1"/>
  <c r="K16" i="3"/>
  <c r="F17" i="3" l="1"/>
  <c r="G17" i="3" s="1"/>
  <c r="H17" i="3" s="1"/>
  <c r="J17" i="3" s="1"/>
  <c r="D18" i="3" s="1"/>
  <c r="I18" i="3" s="1"/>
  <c r="K18" i="3" s="1"/>
  <c r="F18" i="3" l="1"/>
  <c r="G18" i="3" s="1"/>
  <c r="H18" i="3" s="1"/>
  <c r="J18" i="3" s="1"/>
  <c r="D19" i="3" s="1"/>
  <c r="I19" i="3" l="1"/>
  <c r="K19" i="3" s="1"/>
  <c r="F19" i="3"/>
  <c r="G19" i="3" s="1"/>
  <c r="H19" i="3" s="1"/>
  <c r="J19" i="3" s="1"/>
  <c r="D20" i="3" s="1"/>
  <c r="I20" i="3" s="1"/>
  <c r="K20" i="3" s="1"/>
  <c r="F20" i="3" l="1"/>
  <c r="G20" i="3" s="1"/>
  <c r="H20" i="3" s="1"/>
  <c r="J20" i="3" s="1"/>
  <c r="D21" i="3" s="1"/>
  <c r="F21" i="3" s="1"/>
  <c r="G21" i="3" s="1"/>
  <c r="I21" i="3" l="1"/>
  <c r="K21" i="3" s="1"/>
  <c r="H21" i="3" l="1"/>
  <c r="J21" i="3" s="1"/>
  <c r="D22" i="3" s="1"/>
  <c r="I22" i="3" s="1"/>
  <c r="K22" i="3" s="1"/>
  <c r="F22" i="3" l="1"/>
  <c r="G22" i="3" s="1"/>
  <c r="H22" i="3" s="1"/>
  <c r="J22" i="3" s="1"/>
  <c r="D23" i="3" s="1"/>
  <c r="I23" i="3" s="1"/>
  <c r="K23" i="3" s="1"/>
  <c r="F23" i="3" l="1"/>
  <c r="G23" i="3" s="1"/>
  <c r="H23" i="3" s="1"/>
  <c r="J23" i="3" s="1"/>
  <c r="D24" i="3" s="1"/>
  <c r="I24" i="3" s="1"/>
  <c r="K24" i="3" s="1"/>
  <c r="F24" i="3" l="1"/>
  <c r="G24" i="3" s="1"/>
  <c r="H24" i="3" s="1"/>
  <c r="J24" i="3" s="1"/>
  <c r="D25" i="3" s="1"/>
  <c r="I25" i="3" l="1"/>
  <c r="K25" i="3" s="1"/>
  <c r="F25" i="3"/>
  <c r="G25" i="3" s="1"/>
  <c r="H25" i="3" s="1"/>
  <c r="J25" i="3" s="1"/>
  <c r="D26" i="3" s="1"/>
  <c r="I26" i="3" l="1"/>
  <c r="K26" i="3" s="1"/>
  <c r="F26" i="3"/>
  <c r="G26" i="3" l="1"/>
  <c r="H26" i="3" s="1"/>
  <c r="J26" i="3" s="1"/>
  <c r="D27" i="3" s="1"/>
  <c r="F27" i="3" l="1"/>
  <c r="I27" i="3"/>
  <c r="K27" i="3" s="1"/>
  <c r="G27" i="3" l="1"/>
  <c r="H27" i="3" s="1"/>
  <c r="J27" i="3" s="1"/>
  <c r="D28" i="3" s="1"/>
  <c r="I28" i="3" l="1"/>
  <c r="K28" i="3" s="1"/>
  <c r="F28" i="3"/>
  <c r="G28" i="3" s="1"/>
  <c r="H28" i="3" s="1"/>
  <c r="J28" i="3" s="1"/>
  <c r="D29" i="3" s="1"/>
  <c r="I29" i="3" l="1"/>
  <c r="K29" i="3" s="1"/>
  <c r="F29" i="3"/>
  <c r="G29" i="3" s="1"/>
  <c r="H29" i="3" s="1"/>
  <c r="J29" i="3" s="1"/>
  <c r="D30" i="3" s="1"/>
  <c r="I30" i="3" l="1"/>
  <c r="K30" i="3" s="1"/>
  <c r="F30" i="3"/>
  <c r="G30" i="3" l="1"/>
  <c r="H30" i="3" s="1"/>
  <c r="J30" i="3" s="1"/>
  <c r="D31" i="3" s="1"/>
  <c r="I31" i="3" l="1"/>
  <c r="K31" i="3" s="1"/>
  <c r="F31" i="3"/>
  <c r="G31" i="3" s="1"/>
  <c r="H31" i="3" l="1"/>
  <c r="J31" i="3" s="1"/>
  <c r="D32" i="3" s="1"/>
  <c r="I32" i="3" s="1"/>
  <c r="K32" i="3" s="1"/>
  <c r="F32" i="3" l="1"/>
  <c r="G32" i="3" s="1"/>
  <c r="H32" i="3" s="1"/>
  <c r="J32" i="3" s="1"/>
  <c r="D33" i="3" s="1"/>
  <c r="F33" i="3" s="1"/>
  <c r="G33" i="3" s="1"/>
  <c r="I33" i="3" l="1"/>
  <c r="K33" i="3" s="1"/>
  <c r="H33" i="3"/>
  <c r="J33" i="3" s="1"/>
  <c r="D34" i="3" s="1"/>
  <c r="I34" i="3" l="1"/>
  <c r="K34" i="3" s="1"/>
  <c r="F34" i="3"/>
  <c r="G34" i="3" s="1"/>
  <c r="H34" i="3" l="1"/>
  <c r="J34" i="3" s="1"/>
  <c r="D35" i="3" s="1"/>
  <c r="F35" i="3" s="1"/>
  <c r="G35" i="3" s="1"/>
  <c r="I35" i="3" l="1"/>
  <c r="K35" i="3" s="1"/>
  <c r="H35" i="3" l="1"/>
  <c r="J35" i="3" s="1"/>
  <c r="D36" i="3" s="1"/>
  <c r="I36" i="3" s="1"/>
  <c r="K36" i="3" s="1"/>
  <c r="F36" i="3" l="1"/>
  <c r="G36" i="3" s="1"/>
  <c r="H36" i="3" s="1"/>
  <c r="J36" i="3" s="1"/>
  <c r="D37" i="3" s="1"/>
  <c r="I37" i="3" s="1"/>
  <c r="K37" i="3" s="1"/>
  <c r="F37" i="3" l="1"/>
  <c r="G37" i="3" s="1"/>
  <c r="H37" i="3" s="1"/>
  <c r="J37" i="3" s="1"/>
  <c r="D38" i="3" s="1"/>
  <c r="I38" i="3" s="1"/>
  <c r="K38" i="3" s="1"/>
  <c r="F38" i="3" l="1"/>
  <c r="G38" i="3" s="1"/>
  <c r="H38" i="3" s="1"/>
  <c r="J38" i="3" s="1"/>
  <c r="D39" i="3" s="1"/>
  <c r="I39" i="3" s="1"/>
  <c r="K39" i="3" s="1"/>
  <c r="F39" i="3" l="1"/>
  <c r="G39" i="3" s="1"/>
  <c r="H39" i="3" s="1"/>
  <c r="J39" i="3" s="1"/>
  <c r="D40" i="3" s="1"/>
  <c r="I40" i="3" l="1"/>
  <c r="K40" i="3" s="1"/>
  <c r="F40" i="3"/>
  <c r="G40" i="3" s="1"/>
  <c r="H40" i="3" l="1"/>
  <c r="J40" i="3" s="1"/>
  <c r="D41" i="3" s="1"/>
  <c r="I41" i="3" s="1"/>
  <c r="K41" i="3" s="1"/>
  <c r="F41" i="3" l="1"/>
  <c r="G41" i="3" s="1"/>
  <c r="H41" i="3" s="1"/>
  <c r="J41" i="3" s="1"/>
  <c r="D42" i="3" s="1"/>
  <c r="I42" i="3" s="1"/>
  <c r="K42" i="3" s="1"/>
  <c r="F42" i="3" l="1"/>
  <c r="G42" i="3" s="1"/>
  <c r="H42" i="3" s="1"/>
  <c r="J42" i="3" s="1"/>
  <c r="D43" i="3" s="1"/>
  <c r="I43" i="3" s="1"/>
  <c r="K43" i="3" s="1"/>
  <c r="F43" i="3" l="1"/>
  <c r="G43" i="3" s="1"/>
  <c r="H43" i="3" s="1"/>
  <c r="J43" i="3" s="1"/>
  <c r="D44" i="3" s="1"/>
  <c r="I44" i="3" l="1"/>
  <c r="K44" i="3" s="1"/>
  <c r="F44" i="3"/>
  <c r="G44" i="3" s="1"/>
  <c r="H44" i="3" l="1"/>
  <c r="J44" i="3" s="1"/>
  <c r="D45" i="3" s="1"/>
  <c r="I45" i="3" s="1"/>
  <c r="K45" i="3" s="1"/>
  <c r="F45" i="3" l="1"/>
  <c r="G45" i="3" s="1"/>
  <c r="H45" i="3" s="1"/>
  <c r="J45" i="3" s="1"/>
  <c r="D46" i="3" s="1"/>
  <c r="I46" i="3" s="1"/>
  <c r="K46" i="3" s="1"/>
  <c r="F46" i="3" l="1"/>
  <c r="G46" i="3" s="1"/>
  <c r="H46" i="3" s="1"/>
  <c r="J46" i="3" s="1"/>
  <c r="D47" i="3" s="1"/>
  <c r="I47" i="3" s="1"/>
  <c r="K47" i="3" s="1"/>
  <c r="F47" i="3" l="1"/>
  <c r="G47" i="3" s="1"/>
  <c r="H47" i="3" s="1"/>
  <c r="J47" i="3" s="1"/>
  <c r="D48" i="3" s="1"/>
  <c r="I48" i="3" l="1"/>
  <c r="K48" i="3" s="1"/>
  <c r="F48" i="3"/>
  <c r="G48" i="3" s="1"/>
  <c r="H48" i="3" l="1"/>
  <c r="J48" i="3" s="1"/>
  <c r="D49" i="3" s="1"/>
  <c r="I49" i="3" s="1"/>
  <c r="K49" i="3" s="1"/>
  <c r="F49" i="3" l="1"/>
  <c r="G49" i="3" s="1"/>
  <c r="H49" i="3" s="1"/>
  <c r="J49" i="3" s="1"/>
  <c r="D50" i="3" s="1"/>
  <c r="F50" i="3" s="1"/>
  <c r="G50" i="3" s="1"/>
  <c r="I50" i="3" l="1"/>
  <c r="K50" i="3" s="1"/>
  <c r="H50" i="3" l="1"/>
  <c r="J50" i="3" s="1"/>
  <c r="D51" i="3" s="1"/>
  <c r="I51" i="3" s="1"/>
  <c r="K51" i="3" s="1"/>
  <c r="F51" i="3" l="1"/>
  <c r="G51" i="3" s="1"/>
  <c r="H51" i="3" s="1"/>
  <c r="J51" i="3" s="1"/>
  <c r="D52" i="3" s="1"/>
  <c r="I52" i="3" s="1"/>
  <c r="K52" i="3" s="1"/>
  <c r="F52" i="3" l="1"/>
  <c r="G52" i="3" s="1"/>
  <c r="H52" i="3" s="1"/>
  <c r="J52" i="3" s="1"/>
  <c r="D53" i="3" s="1"/>
  <c r="I53" i="3" s="1"/>
  <c r="K53" i="3" s="1"/>
  <c r="F53" i="3" l="1"/>
  <c r="G53" i="3" s="1"/>
  <c r="H53" i="3" s="1"/>
  <c r="J53" i="3" s="1"/>
  <c r="D54" i="3" s="1"/>
  <c r="F54" i="3" l="1"/>
  <c r="G54" i="3" s="1"/>
  <c r="I54" i="3"/>
  <c r="K54" i="3" s="1"/>
  <c r="H54" i="3" l="1"/>
  <c r="J54" i="3" s="1"/>
  <c r="D55" i="3" s="1"/>
  <c r="I55" i="3" s="1"/>
  <c r="K55" i="3" s="1"/>
  <c r="F55" i="3" l="1"/>
  <c r="G55" i="3" s="1"/>
  <c r="H55" i="3" s="1"/>
  <c r="J55" i="3" s="1"/>
  <c r="D56" i="3" s="1"/>
  <c r="F56" i="3" s="1"/>
  <c r="G56" i="3" s="1"/>
  <c r="I56" i="3" l="1"/>
  <c r="K56" i="3" s="1"/>
  <c r="H56" i="3" l="1"/>
  <c r="J56" i="3" s="1"/>
  <c r="D57" i="3" s="1"/>
  <c r="I57" i="3" s="1"/>
  <c r="K57" i="3" s="1"/>
  <c r="F57" i="3"/>
  <c r="G57" i="3" s="1"/>
  <c r="H57" i="3" l="1"/>
  <c r="J57" i="3" s="1"/>
  <c r="D58" i="3" s="1"/>
  <c r="I58" i="3" s="1"/>
  <c r="K58" i="3" s="1"/>
  <c r="F58" i="3" l="1"/>
  <c r="G58" i="3" s="1"/>
  <c r="H58" i="3" s="1"/>
  <c r="J58" i="3" s="1"/>
  <c r="D59" i="3" s="1"/>
  <c r="I59" i="3" s="1"/>
  <c r="K59" i="3" s="1"/>
  <c r="F59" i="3" l="1"/>
  <c r="G59" i="3" s="1"/>
  <c r="H59" i="3"/>
  <c r="J59" i="3" s="1"/>
  <c r="D60" i="3" s="1"/>
  <c r="I60" i="3" s="1"/>
  <c r="K60" i="3" s="1"/>
  <c r="F60" i="3" l="1"/>
  <c r="G60" i="3" s="1"/>
  <c r="H60" i="3" s="1"/>
  <c r="J60" i="3" s="1"/>
  <c r="D61" i="3" s="1"/>
  <c r="I61" i="3" s="1"/>
  <c r="K61" i="3" s="1"/>
  <c r="F61" i="3" l="1"/>
  <c r="G61" i="3" s="1"/>
  <c r="H61" i="3" s="1"/>
  <c r="J61" i="3" s="1"/>
  <c r="D62" i="3" s="1"/>
  <c r="I62" i="3" s="1"/>
  <c r="K62" i="3" s="1"/>
  <c r="F62" i="3" l="1"/>
  <c r="G62" i="3" s="1"/>
  <c r="H62" i="3" s="1"/>
  <c r="J62" i="3" s="1"/>
  <c r="D63" i="3" s="1"/>
  <c r="I63" i="3" s="1"/>
  <c r="K63" i="3" s="1"/>
  <c r="F63" i="3" l="1"/>
  <c r="G63" i="3" s="1"/>
  <c r="H63" i="3" s="1"/>
  <c r="J63" i="3" s="1"/>
  <c r="D64" i="3" s="1"/>
  <c r="I64" i="3" l="1"/>
  <c r="K64" i="3" s="1"/>
  <c r="F64" i="3"/>
  <c r="G64" i="3" s="1"/>
  <c r="H64" i="3" l="1"/>
  <c r="J64" i="3" s="1"/>
  <c r="D65" i="3" s="1"/>
  <c r="I65" i="3" s="1"/>
  <c r="K65" i="3" s="1"/>
  <c r="F65" i="3" l="1"/>
  <c r="G65" i="3" s="1"/>
  <c r="H65" i="3" s="1"/>
  <c r="J65" i="3" l="1"/>
  <c r="D66" i="3" s="1"/>
  <c r="I66" i="3" s="1"/>
  <c r="K66" i="3" s="1"/>
  <c r="F66" i="3" l="1"/>
  <c r="G66" i="3" s="1"/>
  <c r="H66" i="3" s="1"/>
  <c r="J66" i="3" s="1"/>
  <c r="D67" i="3" s="1"/>
  <c r="I67" i="3" s="1"/>
  <c r="K67" i="3" s="1"/>
  <c r="F67" i="3" l="1"/>
  <c r="G67" i="3" s="1"/>
  <c r="H67" i="3" s="1"/>
  <c r="J67" i="3" s="1"/>
  <c r="D68" i="3" s="1"/>
  <c r="I68" i="3" s="1"/>
  <c r="K68" i="3" s="1"/>
  <c r="F68" i="3" l="1"/>
  <c r="G68" i="3" s="1"/>
  <c r="H68" i="3" s="1"/>
  <c r="J68" i="3" s="1"/>
  <c r="D69" i="3" s="1"/>
  <c r="I69" i="3" s="1"/>
  <c r="K69" i="3" s="1"/>
  <c r="F69" i="3" l="1"/>
  <c r="G69" i="3" s="1"/>
  <c r="H69" i="3" s="1"/>
  <c r="J69" i="3" s="1"/>
  <c r="D70" i="3" s="1"/>
  <c r="F70" i="3" s="1"/>
  <c r="G70" i="3" s="1"/>
  <c r="I70" i="3" l="1"/>
  <c r="K70" i="3" s="1"/>
  <c r="H70" i="3" l="1"/>
  <c r="J70" i="3" s="1"/>
  <c r="D71" i="3" s="1"/>
  <c r="I71" i="3" s="1"/>
  <c r="K71" i="3" s="1"/>
  <c r="F71" i="3" l="1"/>
  <c r="G71" i="3" s="1"/>
  <c r="H71" i="3" s="1"/>
  <c r="J71" i="3" s="1"/>
  <c r="D72" i="3" s="1"/>
  <c r="I72" i="3" s="1"/>
  <c r="K72" i="3" s="1"/>
  <c r="F72" i="3"/>
  <c r="G72" i="3" s="1"/>
  <c r="H72" i="3" l="1"/>
  <c r="J72" i="3" s="1"/>
  <c r="D73" i="3" s="1"/>
  <c r="I73" i="3" s="1"/>
  <c r="K73" i="3" s="1"/>
  <c r="F73" i="3" l="1"/>
  <c r="G73" i="3" s="1"/>
  <c r="H73" i="3" s="1"/>
  <c r="J73" i="3" s="1"/>
  <c r="D74" i="3" s="1"/>
  <c r="I74" i="3" s="1"/>
  <c r="K74" i="3" s="1"/>
  <c r="F74" i="3" l="1"/>
  <c r="G74" i="3" s="1"/>
  <c r="H74" i="3"/>
  <c r="J74" i="3" s="1"/>
  <c r="D75" i="3" s="1"/>
  <c r="F75" i="3"/>
  <c r="G75" i="3" s="1"/>
  <c r="I75" i="3"/>
  <c r="K75" i="3" s="1"/>
  <c r="H75" i="3" l="1"/>
  <c r="J75" i="3" s="1"/>
  <c r="D76" i="3" s="1"/>
  <c r="I76" i="3" l="1"/>
  <c r="K76" i="3" s="1"/>
  <c r="F76" i="3"/>
  <c r="G76" i="3" s="1"/>
  <c r="H76" i="3" l="1"/>
  <c r="J76" i="3" s="1"/>
  <c r="D77" i="3" s="1"/>
  <c r="I77" i="3" s="1"/>
  <c r="K77" i="3" s="1"/>
  <c r="F77" i="3" l="1"/>
  <c r="G77" i="3" s="1"/>
  <c r="H77" i="3" s="1"/>
  <c r="J77" i="3" s="1"/>
  <c r="D78" i="3" s="1"/>
  <c r="I78" i="3" s="1"/>
  <c r="K78" i="3" s="1"/>
  <c r="F78" i="3" l="1"/>
  <c r="G78" i="3" s="1"/>
  <c r="H78" i="3" s="1"/>
  <c r="J78" i="3" s="1"/>
  <c r="D79" i="3" s="1"/>
  <c r="I79" i="3" s="1"/>
  <c r="K79" i="3" s="1"/>
  <c r="F79" i="3" l="1"/>
  <c r="G79" i="3" s="1"/>
  <c r="H79" i="3" s="1"/>
  <c r="J79" i="3" s="1"/>
  <c r="D80" i="3" s="1"/>
  <c r="I80" i="3" s="1"/>
  <c r="K80" i="3" s="1"/>
  <c r="F80" i="3" l="1"/>
  <c r="G80" i="3" s="1"/>
  <c r="H80" i="3" s="1"/>
  <c r="J80" i="3" s="1"/>
  <c r="D81" i="3" s="1"/>
  <c r="I81" i="3" s="1"/>
  <c r="K81" i="3" s="1"/>
  <c r="F81" i="3" l="1"/>
  <c r="G81" i="3" s="1"/>
  <c r="H81" i="3" s="1"/>
  <c r="J81" i="3" s="1"/>
  <c r="D82" i="3" s="1"/>
  <c r="I82" i="3" l="1"/>
  <c r="K82" i="3" s="1"/>
  <c r="F82" i="3"/>
  <c r="G82" i="3" s="1"/>
  <c r="H82" i="3" l="1"/>
  <c r="J82" i="3" s="1"/>
  <c r="D83" i="3" s="1"/>
  <c r="I83" i="3" s="1"/>
  <c r="K83" i="3" s="1"/>
  <c r="F83" i="3"/>
  <c r="G83" i="3" s="1"/>
  <c r="H83" i="3" s="1"/>
  <c r="J83" i="3" s="1"/>
  <c r="D84" i="3" s="1"/>
  <c r="I84" i="3" s="1"/>
  <c r="K84" i="3" s="1"/>
  <c r="F84" i="3" l="1"/>
  <c r="G84" i="3" s="1"/>
  <c r="H84" i="3" s="1"/>
  <c r="J84" i="3" s="1"/>
  <c r="D85" i="3" s="1"/>
  <c r="I85" i="3" s="1"/>
  <c r="K85" i="3" s="1"/>
  <c r="F85" i="3" l="1"/>
  <c r="G85" i="3" s="1"/>
  <c r="H85" i="3" s="1"/>
  <c r="J85" i="3" s="1"/>
  <c r="D86" i="3" s="1"/>
  <c r="I86" i="3" l="1"/>
  <c r="K86" i="3" s="1"/>
  <c r="F86" i="3"/>
  <c r="G86" i="3" s="1"/>
  <c r="H86" i="3" s="1"/>
  <c r="J86" i="3" s="1"/>
  <c r="D87" i="3" s="1"/>
  <c r="I87" i="3" l="1"/>
  <c r="K87" i="3" s="1"/>
  <c r="F87" i="3"/>
  <c r="G87" i="3" s="1"/>
  <c r="H87" i="3" l="1"/>
  <c r="J87" i="3" s="1"/>
  <c r="D88" i="3" s="1"/>
  <c r="I88" i="3" s="1"/>
  <c r="K88" i="3" s="1"/>
  <c r="F88" i="3" l="1"/>
  <c r="G88" i="3" s="1"/>
  <c r="H88" i="3" s="1"/>
  <c r="J88" i="3" s="1"/>
  <c r="D89" i="3" s="1"/>
  <c r="I89" i="3" s="1"/>
  <c r="K89" i="3" s="1"/>
  <c r="F89" i="3" l="1"/>
  <c r="G89" i="3" s="1"/>
  <c r="H89" i="3" s="1"/>
  <c r="J89" i="3" s="1"/>
  <c r="D90" i="3" s="1"/>
  <c r="I90" i="3" l="1"/>
  <c r="K90" i="3" s="1"/>
  <c r="F90" i="3"/>
  <c r="G90" i="3" s="1"/>
  <c r="H90" i="3" s="1"/>
  <c r="J90" i="3" s="1"/>
  <c r="D91" i="3" s="1"/>
  <c r="I91" i="3" l="1"/>
  <c r="K91" i="3" s="1"/>
  <c r="F91" i="3"/>
  <c r="G91" i="3" l="1"/>
  <c r="H91" i="3" s="1"/>
  <c r="J91" i="3" s="1"/>
  <c r="D92" i="3" s="1"/>
  <c r="F92" i="3" l="1"/>
  <c r="I92" i="3"/>
  <c r="K92" i="3" s="1"/>
  <c r="G92" i="3" l="1"/>
  <c r="H92" i="3" s="1"/>
  <c r="J92" i="3" s="1"/>
  <c r="D93" i="3" s="1"/>
  <c r="I93" i="3" l="1"/>
  <c r="K93" i="3" s="1"/>
  <c r="F93" i="3"/>
  <c r="G93" i="3" l="1"/>
  <c r="H93" i="3" s="1"/>
  <c r="J93" i="3" s="1"/>
  <c r="D94" i="3" s="1"/>
  <c r="I94" i="3" l="1"/>
  <c r="K94" i="3" s="1"/>
  <c r="F94" i="3"/>
  <c r="G94" i="3" s="1"/>
  <c r="H94" i="3" l="1"/>
  <c r="J94" i="3" s="1"/>
  <c r="D95" i="3" s="1"/>
  <c r="I95" i="3" s="1"/>
  <c r="K95" i="3" s="1"/>
  <c r="F95" i="3" l="1"/>
  <c r="G95" i="3" s="1"/>
  <c r="H95" i="3" s="1"/>
  <c r="J95" i="3" s="1"/>
  <c r="D96" i="3" s="1"/>
  <c r="I96" i="3" s="1"/>
  <c r="K96" i="3" s="1"/>
  <c r="F96" i="3" l="1"/>
  <c r="G96" i="3" s="1"/>
  <c r="H96" i="3" s="1"/>
  <c r="J96" i="3" s="1"/>
  <c r="D97" i="3" s="1"/>
  <c r="I97" i="3" s="1"/>
  <c r="K97" i="3" s="1"/>
  <c r="F97" i="3" l="1"/>
  <c r="G97" i="3" s="1"/>
  <c r="H97" i="3" s="1"/>
  <c r="J97" i="3" s="1"/>
  <c r="D98" i="3" s="1"/>
  <c r="I98" i="3" s="1"/>
  <c r="K98" i="3" s="1"/>
  <c r="F98" i="3" l="1"/>
  <c r="G98" i="3" s="1"/>
  <c r="H98" i="3" s="1"/>
  <c r="J98" i="3" s="1"/>
  <c r="D99" i="3" s="1"/>
  <c r="I99" i="3" s="1"/>
  <c r="K99" i="3" s="1"/>
  <c r="F99" i="3" l="1"/>
  <c r="G99" i="3" s="1"/>
  <c r="H99" i="3" s="1"/>
  <c r="J99" i="3" s="1"/>
  <c r="D100" i="3" s="1"/>
  <c r="I100" i="3" s="1"/>
  <c r="K100" i="3" s="1"/>
  <c r="F100" i="3" l="1"/>
  <c r="G100" i="3" s="1"/>
  <c r="H100" i="3" s="1"/>
  <c r="J100" i="3" s="1"/>
  <c r="D101" i="3" s="1"/>
  <c r="I101" i="3" s="1"/>
  <c r="K101" i="3" s="1"/>
  <c r="F101" i="3" l="1"/>
  <c r="G101" i="3" s="1"/>
  <c r="H101" i="3" s="1"/>
  <c r="J101" i="3" s="1"/>
  <c r="D102" i="3" s="1"/>
  <c r="F102" i="3" s="1"/>
  <c r="G102" i="3" s="1"/>
  <c r="I102" i="3" l="1"/>
  <c r="K102" i="3" s="1"/>
  <c r="H102" i="3" l="1"/>
  <c r="J102" i="3" s="1"/>
  <c r="D103" i="3" s="1"/>
  <c r="I103" i="3" s="1"/>
  <c r="K103" i="3" s="1"/>
  <c r="F103" i="3" l="1"/>
  <c r="G103" i="3" s="1"/>
  <c r="H103" i="3" s="1"/>
  <c r="J103" i="3" s="1"/>
  <c r="D104" i="3" s="1"/>
  <c r="I104" i="3" l="1"/>
  <c r="K104" i="3" s="1"/>
  <c r="F104" i="3"/>
  <c r="G104" i="3" s="1"/>
  <c r="H104" i="3" l="1"/>
  <c r="J104" i="3" s="1"/>
  <c r="D105" i="3" s="1"/>
  <c r="I105" i="3" s="1"/>
  <c r="K105" i="3" s="1"/>
  <c r="F105" i="3" l="1"/>
  <c r="G105" i="3" s="1"/>
  <c r="H105" i="3" s="1"/>
  <c r="J105" i="3" s="1"/>
  <c r="D106" i="3" s="1"/>
  <c r="I106" i="3" s="1"/>
  <c r="K106" i="3" s="1"/>
  <c r="F106" i="3" l="1"/>
  <c r="G106" i="3" s="1"/>
  <c r="H106" i="3" s="1"/>
  <c r="J106" i="3" s="1"/>
  <c r="D107" i="3" s="1"/>
  <c r="I107" i="3" s="1"/>
  <c r="K107" i="3" s="1"/>
  <c r="F107" i="3" l="1"/>
  <c r="G107" i="3" s="1"/>
  <c r="H107" i="3" s="1"/>
  <c r="J107" i="3" s="1"/>
  <c r="D108" i="3" s="1"/>
  <c r="I108" i="3" l="1"/>
  <c r="K108" i="3" s="1"/>
  <c r="F108" i="3"/>
  <c r="G108" i="3" l="1"/>
  <c r="H108" i="3" s="1"/>
  <c r="J108" i="3" s="1"/>
  <c r="D109" i="3" s="1"/>
  <c r="I109" i="3" l="1"/>
  <c r="K109" i="3" s="1"/>
  <c r="F109" i="3"/>
  <c r="G109" i="3" s="1"/>
  <c r="H109" i="3" s="1"/>
  <c r="J109" i="3" s="1"/>
  <c r="D110" i="3" s="1"/>
  <c r="F110" i="3" l="1"/>
  <c r="G110" i="3" s="1"/>
  <c r="I110" i="3"/>
  <c r="K110" i="3" s="1"/>
  <c r="H110" i="3" l="1"/>
  <c r="J110" i="3" s="1"/>
  <c r="D111" i="3" s="1"/>
  <c r="I111" i="3" l="1"/>
  <c r="K111" i="3" s="1"/>
  <c r="F111" i="3"/>
  <c r="G111" i="3" s="1"/>
  <c r="H111" i="3" s="1"/>
  <c r="J111" i="3" s="1"/>
  <c r="D112" i="3" s="1"/>
  <c r="F112" i="3" l="1"/>
  <c r="G112" i="3" s="1"/>
  <c r="I112" i="3"/>
  <c r="K112" i="3" s="1"/>
  <c r="H112" i="3" l="1"/>
  <c r="J112" i="3" s="1"/>
  <c r="D113" i="3" s="1"/>
  <c r="I113" i="3" l="1"/>
  <c r="K113" i="3" s="1"/>
  <c r="F113" i="3"/>
  <c r="G113" i="3" s="1"/>
  <c r="H113" i="3" l="1"/>
  <c r="J113" i="3" s="1"/>
  <c r="D114" i="3" s="1"/>
  <c r="I114" i="3" s="1"/>
  <c r="K114" i="3" s="1"/>
  <c r="F114" i="3" l="1"/>
  <c r="G114" i="3" s="1"/>
  <c r="H114" i="3" s="1"/>
  <c r="J114" i="3" s="1"/>
  <c r="D115" i="3" s="1"/>
  <c r="F115" i="3" s="1"/>
  <c r="G115" i="3" s="1"/>
  <c r="I115" i="3" l="1"/>
  <c r="K115" i="3" s="1"/>
  <c r="H115" i="3" l="1"/>
  <c r="J115" i="3" s="1"/>
  <c r="D116" i="3" s="1"/>
  <c r="I116" i="3" s="1"/>
  <c r="K116" i="3" s="1"/>
  <c r="F116" i="3" l="1"/>
  <c r="G116" i="3" s="1"/>
  <c r="H116" i="3"/>
  <c r="J116" i="3" s="1"/>
  <c r="D117" i="3" s="1"/>
  <c r="I117" i="3" l="1"/>
  <c r="K117" i="3" s="1"/>
  <c r="F117" i="3"/>
  <c r="G117" i="3" s="1"/>
  <c r="H117" i="3" l="1"/>
  <c r="J117" i="3" s="1"/>
  <c r="D118" i="3" s="1"/>
  <c r="F118" i="3" s="1"/>
  <c r="I118" i="3" l="1"/>
  <c r="K118" i="3" s="1"/>
  <c r="G118" i="3"/>
  <c r="H118" i="3" s="1"/>
  <c r="J118" i="3" s="1"/>
  <c r="D119" i="3" s="1"/>
  <c r="I119" i="3" l="1"/>
  <c r="K119" i="3" s="1"/>
  <c r="F119" i="3"/>
  <c r="G119" i="3" s="1"/>
  <c r="H119" i="3" l="1"/>
  <c r="J119" i="3" s="1"/>
  <c r="D120" i="3" s="1"/>
  <c r="I120" i="3" s="1"/>
  <c r="K120" i="3" s="1"/>
  <c r="F120" i="3" l="1"/>
  <c r="G120" i="3" s="1"/>
  <c r="H120" i="3" s="1"/>
  <c r="J120" i="3" s="1"/>
  <c r="D121" i="3" s="1"/>
  <c r="I121" i="3" s="1"/>
  <c r="K121" i="3" s="1"/>
  <c r="F121" i="3" l="1"/>
  <c r="G121" i="3" s="1"/>
  <c r="H121" i="3" s="1"/>
  <c r="J121" i="3" s="1"/>
  <c r="D122" i="3" s="1"/>
  <c r="I122" i="3" s="1"/>
  <c r="K122" i="3" s="1"/>
  <c r="F122" i="3" l="1"/>
  <c r="G122" i="3" l="1"/>
  <c r="H122" i="3" s="1"/>
  <c r="J122" i="3" s="1"/>
  <c r="D123" i="3" s="1"/>
  <c r="I123" i="3" s="1"/>
  <c r="K123" i="3" s="1"/>
  <c r="F123" i="3" l="1"/>
  <c r="G123" i="3" s="1"/>
  <c r="H123" i="3" s="1"/>
  <c r="J123" i="3" s="1"/>
  <c r="D124" i="3" s="1"/>
  <c r="I124" i="3" s="1"/>
  <c r="K124" i="3" s="1"/>
  <c r="F124" i="3" l="1"/>
  <c r="G124" i="3" s="1"/>
  <c r="H124" i="3" s="1"/>
  <c r="J124" i="3" s="1"/>
  <c r="D125" i="3" s="1"/>
  <c r="I125" i="3" l="1"/>
  <c r="K125" i="3" s="1"/>
  <c r="F125" i="3"/>
  <c r="G125" i="3" l="1"/>
  <c r="H125" i="3" s="1"/>
  <c r="J125" i="3" s="1"/>
  <c r="D126" i="3" s="1"/>
  <c r="I126" i="3" l="1"/>
  <c r="K126" i="3" s="1"/>
  <c r="F126" i="3"/>
  <c r="G126" i="3" s="1"/>
  <c r="H126" i="3" l="1"/>
  <c r="J126" i="3" s="1"/>
  <c r="D127" i="3" s="1"/>
  <c r="F127" i="3" s="1"/>
  <c r="G127" i="3" s="1"/>
  <c r="I127" i="3" l="1"/>
  <c r="K127" i="3" s="1"/>
  <c r="H127" i="3"/>
  <c r="J127" i="3" s="1"/>
  <c r="D128" i="3" s="1"/>
  <c r="I128" i="3" s="1"/>
  <c r="K128" i="3" s="1"/>
  <c r="F128" i="3" l="1"/>
  <c r="G128" i="3" s="1"/>
  <c r="H128" i="3" s="1"/>
  <c r="J128" i="3" s="1"/>
  <c r="D129" i="3" s="1"/>
  <c r="F129" i="3" s="1"/>
  <c r="G129" i="3" s="1"/>
  <c r="I129" i="3" l="1"/>
  <c r="K129" i="3" s="1"/>
  <c r="H129" i="3" l="1"/>
  <c r="J129" i="3" s="1"/>
  <c r="D130" i="3" s="1"/>
  <c r="F130" i="3" l="1"/>
  <c r="G130" i="3" s="1"/>
  <c r="I130" i="3"/>
  <c r="K130" i="3" s="1"/>
  <c r="H130" i="3" l="1"/>
  <c r="J130" i="3" s="1"/>
  <c r="D131" i="3" s="1"/>
  <c r="F131" i="3" l="1"/>
  <c r="G131" i="3" s="1"/>
  <c r="I131" i="3"/>
  <c r="K131" i="3" s="1"/>
  <c r="H131" i="3" l="1"/>
  <c r="J131" i="3" s="1"/>
  <c r="D132" i="3" s="1"/>
  <c r="I132" i="3" l="1"/>
  <c r="K132" i="3" s="1"/>
  <c r="F132" i="3"/>
  <c r="G132" i="3" s="1"/>
  <c r="H132" i="3" s="1"/>
  <c r="J132" i="3" s="1"/>
  <c r="D133" i="3" s="1"/>
  <c r="F133" i="3" l="1"/>
  <c r="G133" i="3" s="1"/>
  <c r="I133" i="3"/>
  <c r="K133" i="3" s="1"/>
  <c r="H133" i="3" l="1"/>
  <c r="J133" i="3" s="1"/>
  <c r="D134" i="3" s="1"/>
  <c r="I134" i="3" s="1"/>
  <c r="K134" i="3" s="1"/>
  <c r="B16" i="1"/>
  <c r="B18" i="1" s="1"/>
  <c r="B19" i="1" s="1"/>
  <c r="F134" i="3" l="1"/>
  <c r="G134" i="3" s="1"/>
  <c r="H134" i="3" s="1"/>
  <c r="J134" i="3" s="1"/>
  <c r="D135" i="3" s="1"/>
  <c r="F135" i="3"/>
  <c r="G135" i="3" s="1"/>
  <c r="I135" i="3"/>
  <c r="K135" i="3" s="1"/>
  <c r="H135" i="3" l="1"/>
  <c r="J135" i="3" s="1"/>
  <c r="D136" i="3" s="1"/>
  <c r="I136" i="3" l="1"/>
  <c r="K136" i="3" s="1"/>
  <c r="F136" i="3"/>
  <c r="G136" i="3" s="1"/>
  <c r="H136" i="3" s="1"/>
  <c r="J136" i="3" s="1"/>
  <c r="D137" i="3" s="1"/>
  <c r="I137" i="3" l="1"/>
  <c r="K137" i="3" s="1"/>
  <c r="F137" i="3"/>
  <c r="G137" i="3" l="1"/>
  <c r="H137" i="3" s="1"/>
  <c r="J137" i="3" s="1"/>
  <c r="D138" i="3" s="1"/>
  <c r="I138" i="3" l="1"/>
  <c r="K138" i="3" s="1"/>
  <c r="F138" i="3"/>
  <c r="G138" i="3" s="1"/>
  <c r="H138" i="3" s="1"/>
  <c r="J138" i="3" s="1"/>
  <c r="D139" i="3" s="1"/>
  <c r="I139" i="3" l="1"/>
  <c r="K139" i="3" s="1"/>
  <c r="F139" i="3"/>
  <c r="G139" i="3" s="1"/>
  <c r="H139" i="3" l="1"/>
  <c r="J139" i="3" s="1"/>
  <c r="D140" i="3" s="1"/>
  <c r="I140" i="3" s="1"/>
  <c r="K140" i="3" s="1"/>
  <c r="F140" i="3" l="1"/>
  <c r="G140" i="3" s="1"/>
  <c r="H140" i="3" s="1"/>
  <c r="J140" i="3" s="1"/>
  <c r="D141" i="3" s="1"/>
  <c r="I141" i="3" s="1"/>
  <c r="K141" i="3" s="1"/>
  <c r="F141" i="3" l="1"/>
  <c r="G141" i="3" s="1"/>
  <c r="H141" i="3" s="1"/>
  <c r="J141" i="3" l="1"/>
  <c r="D142" i="3" s="1"/>
  <c r="I142" i="3" s="1"/>
  <c r="K142" i="3" s="1"/>
  <c r="F142" i="3" l="1"/>
  <c r="G142" i="3" s="1"/>
  <c r="H142" i="3" s="1"/>
  <c r="J142" i="3" s="1"/>
  <c r="D143" i="3" s="1"/>
  <c r="I143" i="3" s="1"/>
  <c r="K143" i="3" s="1"/>
  <c r="F143" i="3" l="1"/>
  <c r="G143" i="3" s="1"/>
  <c r="H143" i="3" s="1"/>
  <c r="J143" i="3" l="1"/>
  <c r="D144" i="3" s="1"/>
  <c r="I144" i="3" s="1"/>
  <c r="K144" i="3" s="1"/>
  <c r="F144" i="3" l="1"/>
  <c r="G144" i="3" s="1"/>
  <c r="H144" i="3" s="1"/>
  <c r="J144" i="3" s="1"/>
  <c r="D145" i="3" s="1"/>
  <c r="I145" i="3" s="1"/>
  <c r="K145" i="3" s="1"/>
  <c r="F145" i="3" l="1"/>
  <c r="G145" i="3" s="1"/>
  <c r="H145" i="3" s="1"/>
  <c r="J145" i="3" s="1"/>
  <c r="D146" i="3" s="1"/>
  <c r="I146" i="3" l="1"/>
  <c r="K146" i="3" s="1"/>
  <c r="F146" i="3"/>
  <c r="G146" i="3" l="1"/>
  <c r="H146" i="3" s="1"/>
  <c r="J146" i="3" s="1"/>
  <c r="D147" i="3" s="1"/>
  <c r="I147" i="3" l="1"/>
  <c r="K147" i="3" s="1"/>
  <c r="F147" i="3"/>
  <c r="G147" i="3" s="1"/>
  <c r="H147" i="3" l="1"/>
  <c r="J147" i="3" s="1"/>
  <c r="D148" i="3" s="1"/>
  <c r="I148" i="3" s="1"/>
  <c r="K148" i="3" s="1"/>
  <c r="F148" i="3" l="1"/>
  <c r="G148" i="3" s="1"/>
  <c r="H148" i="3" s="1"/>
  <c r="J148" i="3" s="1"/>
  <c r="D149" i="3" s="1"/>
  <c r="I149" i="3" l="1"/>
  <c r="K149" i="3" s="1"/>
  <c r="F149" i="3"/>
  <c r="G149" i="3" l="1"/>
  <c r="H149" i="3" s="1"/>
  <c r="J149" i="3" s="1"/>
  <c r="D150" i="3" s="1"/>
  <c r="I150" i="3" l="1"/>
  <c r="K150" i="3" s="1"/>
  <c r="F150" i="3"/>
  <c r="G150" i="3" l="1"/>
  <c r="H150" i="3" s="1"/>
  <c r="J150" i="3" s="1"/>
  <c r="D151" i="3" s="1"/>
  <c r="I151" i="3" l="1"/>
  <c r="K151" i="3" s="1"/>
  <c r="F151" i="3"/>
  <c r="G151" i="3" l="1"/>
  <c r="H151" i="3" s="1"/>
  <c r="J151" i="3" s="1"/>
  <c r="D152" i="3" s="1"/>
  <c r="I152" i="3" l="1"/>
  <c r="K152" i="3" s="1"/>
  <c r="F152" i="3"/>
  <c r="G152" i="3" s="1"/>
  <c r="H152" i="3" s="1"/>
  <c r="J152" i="3" s="1"/>
  <c r="D153" i="3" s="1"/>
  <c r="F153" i="3" l="1"/>
  <c r="G153" i="3" s="1"/>
  <c r="I153" i="3"/>
  <c r="K153" i="3" s="1"/>
  <c r="H153" i="3" l="1"/>
  <c r="J153" i="3" s="1"/>
  <c r="D154" i="3" s="1"/>
  <c r="I154" i="3" l="1"/>
  <c r="K154" i="3" s="1"/>
  <c r="F154" i="3"/>
  <c r="G154" i="3" s="1"/>
  <c r="H154" i="3" s="1"/>
  <c r="J154" i="3" s="1"/>
  <c r="D155" i="3" s="1"/>
  <c r="F155" i="3" l="1"/>
  <c r="G155" i="3" s="1"/>
  <c r="I155" i="3"/>
  <c r="K155" i="3" s="1"/>
  <c r="H155" i="3" l="1"/>
  <c r="J155" i="3" s="1"/>
  <c r="D156" i="3" s="1"/>
  <c r="I156" i="3" l="1"/>
  <c r="K156" i="3" s="1"/>
  <c r="F156" i="3"/>
  <c r="G156" i="3" s="1"/>
  <c r="H156" i="3" l="1"/>
  <c r="J156" i="3" s="1"/>
  <c r="D157" i="3" s="1"/>
  <c r="I157" i="3" s="1"/>
  <c r="K157" i="3" s="1"/>
  <c r="F157" i="3" l="1"/>
  <c r="G157" i="3" s="1"/>
  <c r="H157" i="3" s="1"/>
  <c r="J157" i="3" s="1"/>
  <c r="D158" i="3" s="1"/>
  <c r="I158" i="3" s="1"/>
  <c r="K158" i="3" s="1"/>
  <c r="F158" i="3" l="1"/>
  <c r="G158" i="3" s="1"/>
  <c r="H158" i="3" s="1"/>
  <c r="J158" i="3" s="1"/>
  <c r="D159" i="3" s="1"/>
  <c r="I159" i="3" s="1"/>
  <c r="K159" i="3" s="1"/>
  <c r="F159" i="3" l="1"/>
  <c r="G159" i="3" s="1"/>
  <c r="H159" i="3" s="1"/>
  <c r="J159" i="3" s="1"/>
  <c r="D160" i="3" s="1"/>
  <c r="I160" i="3" s="1"/>
  <c r="K160" i="3" s="1"/>
  <c r="F160" i="3" l="1"/>
  <c r="G160" i="3" s="1"/>
  <c r="H160" i="3" s="1"/>
  <c r="J160" i="3" s="1"/>
  <c r="D161" i="3" s="1"/>
  <c r="I161" i="3" s="1"/>
  <c r="K161" i="3" s="1"/>
  <c r="F161" i="3" l="1"/>
  <c r="G161" i="3" s="1"/>
  <c r="H161" i="3" s="1"/>
  <c r="J161" i="3" s="1"/>
  <c r="D162" i="3" s="1"/>
  <c r="I162" i="3" l="1"/>
  <c r="K162" i="3" s="1"/>
  <c r="F162" i="3"/>
  <c r="G162" i="3" l="1"/>
  <c r="H162" i="3" s="1"/>
  <c r="J162" i="3" s="1"/>
  <c r="D163" i="3" s="1"/>
  <c r="I163" i="3" l="1"/>
  <c r="K163" i="3" s="1"/>
  <c r="F163" i="3"/>
  <c r="G163" i="3" s="1"/>
  <c r="H163" i="3" l="1"/>
  <c r="J163" i="3" s="1"/>
  <c r="D164" i="3" s="1"/>
  <c r="I164" i="3" s="1"/>
  <c r="K164" i="3" s="1"/>
  <c r="F164" i="3" l="1"/>
  <c r="G164" i="3" s="1"/>
  <c r="H164" i="3" s="1"/>
  <c r="J164" i="3" s="1"/>
  <c r="D165" i="3" s="1"/>
  <c r="I165" i="3" l="1"/>
  <c r="K165" i="3" s="1"/>
  <c r="F165" i="3"/>
  <c r="G165" i="3" l="1"/>
  <c r="H165" i="3" s="1"/>
  <c r="J165" i="3" s="1"/>
  <c r="D166" i="3" s="1"/>
  <c r="I166" i="3" l="1"/>
  <c r="K166" i="3" s="1"/>
  <c r="F166" i="3"/>
  <c r="G166" i="3" l="1"/>
  <c r="H166" i="3" s="1"/>
  <c r="J166" i="3" s="1"/>
  <c r="D167" i="3" s="1"/>
  <c r="I167" i="3" l="1"/>
  <c r="K167" i="3" s="1"/>
  <c r="F167" i="3"/>
  <c r="G167" i="3" s="1"/>
  <c r="H167" i="3" l="1"/>
  <c r="J167" i="3" s="1"/>
  <c r="D168" i="3" s="1"/>
  <c r="I168" i="3" s="1"/>
  <c r="K168" i="3" s="1"/>
  <c r="F168" i="3" l="1"/>
  <c r="G168" i="3" s="1"/>
  <c r="H168" i="3" s="1"/>
  <c r="J168" i="3" l="1"/>
  <c r="D169" i="3" s="1"/>
  <c r="I169" i="3" s="1"/>
  <c r="K169" i="3" s="1"/>
  <c r="F169" i="3" l="1"/>
  <c r="G169" i="3" s="1"/>
  <c r="H169" i="3" s="1"/>
  <c r="J169" i="3" s="1"/>
  <c r="D170" i="3" s="1"/>
  <c r="I170" i="3" s="1"/>
  <c r="K170" i="3" s="1"/>
  <c r="F170" i="3" l="1"/>
  <c r="G170" i="3" s="1"/>
  <c r="H170" i="3" s="1"/>
  <c r="J170" i="3" s="1"/>
  <c r="D171" i="3" s="1"/>
  <c r="I171" i="3" s="1"/>
  <c r="K171" i="3" s="1"/>
  <c r="F171" i="3" l="1"/>
  <c r="G171" i="3"/>
  <c r="H171" i="3" s="1"/>
  <c r="J171" i="3" s="1"/>
  <c r="D172" i="3" s="1"/>
  <c r="I172" i="3" l="1"/>
  <c r="K172" i="3" s="1"/>
  <c r="F172" i="3"/>
  <c r="G172" i="3" s="1"/>
  <c r="H172" i="3" l="1"/>
  <c r="J172" i="3" s="1"/>
  <c r="D173" i="3" s="1"/>
  <c r="I173" i="3" s="1"/>
  <c r="K173" i="3" s="1"/>
  <c r="F173" i="3" l="1"/>
  <c r="G173" i="3" s="1"/>
  <c r="H173" i="3" s="1"/>
  <c r="J173" i="3" s="1"/>
  <c r="D174" i="3" s="1"/>
  <c r="I174" i="3" s="1"/>
  <c r="K174" i="3" s="1"/>
  <c r="F174" i="3" l="1"/>
  <c r="G174" i="3" s="1"/>
  <c r="H174" i="3" s="1"/>
  <c r="J174" i="3" s="1"/>
  <c r="D175" i="3" s="1"/>
  <c r="I175" i="3" s="1"/>
  <c r="K175" i="3" s="1"/>
  <c r="F175" i="3" l="1"/>
  <c r="G175" i="3" s="1"/>
  <c r="H175" i="3" s="1"/>
  <c r="J175" i="3" s="1"/>
  <c r="D176" i="3" s="1"/>
  <c r="I176" i="3" s="1"/>
  <c r="K176" i="3" s="1"/>
  <c r="F176" i="3" l="1"/>
  <c r="G176" i="3" s="1"/>
  <c r="H176" i="3"/>
  <c r="J176" i="3" s="1"/>
  <c r="D177" i="3" s="1"/>
  <c r="I177" i="3" s="1"/>
  <c r="K177" i="3" s="1"/>
  <c r="F177" i="3" l="1"/>
  <c r="G177" i="3" s="1"/>
  <c r="H177" i="3" s="1"/>
  <c r="J177" i="3" s="1"/>
  <c r="D178" i="3" s="1"/>
  <c r="I178" i="3" s="1"/>
  <c r="K178" i="3" s="1"/>
  <c r="F178" i="3" l="1"/>
  <c r="G178" i="3" s="1"/>
  <c r="H178" i="3" s="1"/>
  <c r="J178" i="3" s="1"/>
  <c r="D179" i="3" s="1"/>
  <c r="I179" i="3" s="1"/>
  <c r="K179" i="3" s="1"/>
  <c r="F179" i="3" l="1"/>
  <c r="G179" i="3" s="1"/>
  <c r="H179" i="3" s="1"/>
  <c r="J179" i="3" s="1"/>
  <c r="D180" i="3" s="1"/>
  <c r="I180" i="3" s="1"/>
  <c r="K180" i="3" s="1"/>
  <c r="F180" i="3" l="1"/>
  <c r="G180" i="3" s="1"/>
  <c r="H180" i="3" s="1"/>
  <c r="J180" i="3" s="1"/>
  <c r="D181" i="3" s="1"/>
  <c r="I181" i="3" s="1"/>
  <c r="K181" i="3" s="1"/>
  <c r="F181" i="3" l="1"/>
  <c r="G181" i="3" s="1"/>
  <c r="H181" i="3" s="1"/>
  <c r="J181" i="3" s="1"/>
  <c r="D182" i="3" s="1"/>
  <c r="I182" i="3" s="1"/>
  <c r="K182" i="3" s="1"/>
  <c r="F182" i="3" l="1"/>
  <c r="G182" i="3" s="1"/>
  <c r="H182" i="3" s="1"/>
  <c r="J182" i="3" l="1"/>
  <c r="D183" i="3" s="1"/>
  <c r="I183" i="3" s="1"/>
  <c r="K183" i="3" s="1"/>
  <c r="F183" i="3" l="1"/>
  <c r="G183" i="3"/>
  <c r="H183" i="3" s="1"/>
  <c r="J183" i="3" s="1"/>
  <c r="D184" i="3" s="1"/>
  <c r="I184" i="3" l="1"/>
  <c r="K184" i="3" s="1"/>
  <c r="F184" i="3"/>
  <c r="G184" i="3" s="1"/>
  <c r="H184" i="3" s="1"/>
  <c r="J184" i="3" s="1"/>
  <c r="D185" i="3" s="1"/>
  <c r="I185" i="3" l="1"/>
  <c r="K185" i="3" s="1"/>
  <c r="F185" i="3"/>
  <c r="G185" i="3" s="1"/>
  <c r="H185" i="3" s="1"/>
  <c r="J185" i="3" s="1"/>
  <c r="D186" i="3" s="1"/>
  <c r="I186" i="3" l="1"/>
  <c r="K186" i="3" s="1"/>
  <c r="F186" i="3"/>
  <c r="G186" i="3" s="1"/>
  <c r="H186" i="3" s="1"/>
  <c r="J186" i="3" s="1"/>
  <c r="D187" i="3" s="1"/>
  <c r="I187" i="3" l="1"/>
  <c r="K187" i="3" s="1"/>
  <c r="F187" i="3"/>
  <c r="G187" i="3" l="1"/>
  <c r="H187" i="3" s="1"/>
  <c r="J187" i="3" s="1"/>
  <c r="D188" i="3" s="1"/>
  <c r="I188" i="3" l="1"/>
  <c r="K188" i="3" s="1"/>
  <c r="F188" i="3"/>
  <c r="G188" i="3" s="1"/>
  <c r="H188" i="3" s="1"/>
  <c r="J188" i="3" s="1"/>
  <c r="D189" i="3" s="1"/>
  <c r="F189" i="3" l="1"/>
  <c r="G189" i="3" s="1"/>
  <c r="I189" i="3"/>
  <c r="K189" i="3" s="1"/>
  <c r="H189" i="3" l="1"/>
  <c r="J189" i="3" s="1"/>
  <c r="D190" i="3" s="1"/>
  <c r="I190" i="3" l="1"/>
  <c r="K190" i="3" s="1"/>
  <c r="F190" i="3"/>
  <c r="G190" i="3" s="1"/>
  <c r="H190" i="3" s="1"/>
  <c r="J190" i="3" s="1"/>
  <c r="D191" i="3" s="1"/>
  <c r="I191" i="3" l="1"/>
  <c r="K191" i="3" s="1"/>
  <c r="F191" i="3"/>
  <c r="G191" i="3" s="1"/>
  <c r="H191" i="3" s="1"/>
  <c r="J191" i="3" s="1"/>
  <c r="D192" i="3" s="1"/>
  <c r="I192" i="3" l="1"/>
  <c r="K192" i="3" s="1"/>
  <c r="F192" i="3"/>
  <c r="G192" i="3" s="1"/>
  <c r="H192" i="3" l="1"/>
  <c r="J192" i="3" s="1"/>
  <c r="D193" i="3" s="1"/>
  <c r="I193" i="3" s="1"/>
  <c r="K193" i="3" s="1"/>
  <c r="F193" i="3" l="1"/>
  <c r="G193" i="3"/>
  <c r="H193" i="3" s="1"/>
  <c r="J193" i="3"/>
  <c r="D194" i="3" s="1"/>
  <c r="I194" i="3" l="1"/>
  <c r="K194" i="3" s="1"/>
  <c r="F194" i="3"/>
  <c r="G194" i="3" s="1"/>
  <c r="H194" i="3" s="1"/>
  <c r="J194" i="3" s="1"/>
  <c r="D195" i="3" s="1"/>
  <c r="F195" i="3" l="1"/>
  <c r="G195" i="3" s="1"/>
  <c r="I195" i="3"/>
  <c r="K195" i="3" s="1"/>
  <c r="H195" i="3" l="1"/>
  <c r="J195" i="3" s="1"/>
  <c r="D196" i="3" s="1"/>
  <c r="I196" i="3" l="1"/>
  <c r="K196" i="3" s="1"/>
  <c r="F196" i="3"/>
  <c r="G196" i="3" s="1"/>
  <c r="H196" i="3" s="1"/>
  <c r="J196" i="3" s="1"/>
  <c r="D197" i="3" s="1"/>
  <c r="I197" i="3" l="1"/>
  <c r="K197" i="3" s="1"/>
  <c r="F197" i="3"/>
  <c r="G197" i="3" s="1"/>
  <c r="H197" i="3" s="1"/>
  <c r="J197" i="3" s="1"/>
  <c r="D198" i="3" s="1"/>
  <c r="I198" i="3" l="1"/>
  <c r="K198" i="3" s="1"/>
  <c r="F198" i="3"/>
  <c r="G198" i="3" s="1"/>
  <c r="H198" i="3" l="1"/>
  <c r="J198" i="3" s="1"/>
  <c r="D199" i="3" s="1"/>
  <c r="F199" i="3" s="1"/>
  <c r="G199" i="3" s="1"/>
  <c r="I199" i="3" l="1"/>
  <c r="K199" i="3" s="1"/>
  <c r="H199" i="3"/>
  <c r="J199" i="3" s="1"/>
  <c r="D200" i="3" s="1"/>
  <c r="I200" i="3" l="1"/>
  <c r="K200" i="3" s="1"/>
  <c r="F200" i="3"/>
  <c r="G200" i="3" l="1"/>
  <c r="H200" i="3" s="1"/>
  <c r="J200" i="3" s="1"/>
  <c r="D201" i="3" s="1"/>
  <c r="I201" i="3" l="1"/>
  <c r="K201" i="3" s="1"/>
  <c r="F201" i="3"/>
  <c r="G201" i="3" l="1"/>
  <c r="H201" i="3" s="1"/>
  <c r="J201" i="3" s="1"/>
  <c r="D202" i="3" s="1"/>
  <c r="I202" i="3" l="1"/>
  <c r="K202" i="3" s="1"/>
  <c r="F202" i="3"/>
  <c r="G202" i="3" l="1"/>
  <c r="H202" i="3" s="1"/>
  <c r="J202" i="3" s="1"/>
  <c r="D203" i="3" s="1"/>
  <c r="F203" i="3" l="1"/>
  <c r="G203" i="3" s="1"/>
  <c r="I203" i="3"/>
  <c r="K203" i="3" s="1"/>
  <c r="H203" i="3" l="1"/>
  <c r="J203" i="3" s="1"/>
  <c r="D204" i="3" s="1"/>
  <c r="I204" i="3" l="1"/>
  <c r="K204" i="3" s="1"/>
  <c r="F204" i="3"/>
  <c r="G204" i="3" l="1"/>
  <c r="H204" i="3" s="1"/>
  <c r="J204" i="3" s="1"/>
  <c r="D205" i="3" s="1"/>
  <c r="I205" i="3" l="1"/>
  <c r="K205" i="3" s="1"/>
  <c r="F205" i="3"/>
  <c r="G205" i="3" s="1"/>
  <c r="H205" i="3" l="1"/>
  <c r="J205" i="3" s="1"/>
  <c r="D206" i="3" s="1"/>
  <c r="I206" i="3" s="1"/>
  <c r="K206" i="3" s="1"/>
  <c r="F206" i="3" l="1"/>
  <c r="G206" i="3" s="1"/>
  <c r="H206" i="3" s="1"/>
  <c r="J206" i="3" s="1"/>
  <c r="D207" i="3" s="1"/>
  <c r="I207" i="3" s="1"/>
  <c r="K207" i="3" s="1"/>
  <c r="F207" i="3" l="1"/>
  <c r="G207" i="3" s="1"/>
  <c r="H207" i="3" s="1"/>
  <c r="J207" i="3" s="1"/>
  <c r="D208" i="3" s="1"/>
  <c r="I208" i="3" l="1"/>
  <c r="K208" i="3" s="1"/>
  <c r="F208" i="3"/>
  <c r="G208" i="3" s="1"/>
  <c r="H208" i="3" s="1"/>
  <c r="J208" i="3" s="1"/>
  <c r="D209" i="3" s="1"/>
  <c r="I209" i="3" l="1"/>
  <c r="K209" i="3" s="1"/>
  <c r="F209" i="3"/>
  <c r="G209" i="3" s="1"/>
  <c r="H209" i="3" s="1"/>
  <c r="J209" i="3" s="1"/>
  <c r="D210" i="3" s="1"/>
  <c r="I210" i="3" l="1"/>
  <c r="K210" i="3" s="1"/>
  <c r="F210" i="3"/>
  <c r="G210" i="3" s="1"/>
  <c r="H210" i="3" s="1"/>
  <c r="J210" i="3" s="1"/>
  <c r="D211" i="3" s="1"/>
  <c r="I211" i="3" l="1"/>
  <c r="K211" i="3" s="1"/>
  <c r="F211" i="3"/>
  <c r="G211" i="3" s="1"/>
  <c r="H211" i="3" l="1"/>
  <c r="J211" i="3" s="1"/>
  <c r="D212" i="3" s="1"/>
  <c r="I212" i="3" s="1"/>
  <c r="K212" i="3" s="1"/>
  <c r="F212" i="3" l="1"/>
  <c r="G212" i="3" s="1"/>
  <c r="H212" i="3" s="1"/>
  <c r="J212" i="3" s="1"/>
  <c r="D213" i="3" s="1"/>
  <c r="I213" i="3" s="1"/>
  <c r="K213" i="3" s="1"/>
  <c r="F213" i="3" l="1"/>
  <c r="G213" i="3" s="1"/>
  <c r="H213" i="3" s="1"/>
  <c r="J213" i="3" s="1"/>
  <c r="D214" i="3" s="1"/>
  <c r="I214" i="3" l="1"/>
  <c r="K214" i="3" s="1"/>
  <c r="F214" i="3"/>
  <c r="G214" i="3" s="1"/>
  <c r="H214" i="3" s="1"/>
  <c r="J214" i="3" s="1"/>
  <c r="D215" i="3" s="1"/>
  <c r="I215" i="3" l="1"/>
  <c r="K215" i="3" s="1"/>
  <c r="F215" i="3"/>
  <c r="G215" i="3" s="1"/>
  <c r="H215" i="3" s="1"/>
  <c r="J215" i="3" s="1"/>
  <c r="D216" i="3" s="1"/>
  <c r="I216" i="3" l="1"/>
  <c r="K216" i="3" s="1"/>
  <c r="F216" i="3"/>
  <c r="G216" i="3" s="1"/>
  <c r="H216" i="3" l="1"/>
  <c r="J216" i="3" s="1"/>
  <c r="D217" i="3" s="1"/>
  <c r="I217" i="3" s="1"/>
  <c r="K217" i="3" s="1"/>
  <c r="F217" i="3" l="1"/>
  <c r="G217" i="3"/>
  <c r="H217" i="3" s="1"/>
  <c r="J217" i="3" s="1"/>
  <c r="D218" i="3" s="1"/>
  <c r="I218" i="3" l="1"/>
  <c r="K218" i="3" s="1"/>
  <c r="F218" i="3"/>
  <c r="G218" i="3" s="1"/>
  <c r="H218" i="3" s="1"/>
  <c r="J218" i="3" s="1"/>
  <c r="D219" i="3" s="1"/>
  <c r="F219" i="3" l="1"/>
  <c r="I219" i="3"/>
  <c r="K219" i="3" s="1"/>
  <c r="G219" i="3" l="1"/>
  <c r="H219" i="3" s="1"/>
  <c r="J219" i="3" s="1"/>
  <c r="D220" i="3" s="1"/>
  <c r="I220" i="3" l="1"/>
  <c r="K220" i="3" s="1"/>
  <c r="F220" i="3"/>
  <c r="G220" i="3" l="1"/>
  <c r="H220" i="3" s="1"/>
  <c r="J220" i="3" s="1"/>
  <c r="D221" i="3" s="1"/>
  <c r="F221" i="3" l="1"/>
  <c r="I221" i="3"/>
  <c r="K221" i="3" s="1"/>
  <c r="G221" i="3" l="1"/>
  <c r="H221" i="3" s="1"/>
  <c r="J221" i="3" s="1"/>
  <c r="D222" i="3" s="1"/>
  <c r="I222" i="3" l="1"/>
  <c r="K222" i="3" s="1"/>
  <c r="F222" i="3"/>
  <c r="G222" i="3" s="1"/>
  <c r="H222" i="3" l="1"/>
  <c r="J222" i="3" s="1"/>
  <c r="D223" i="3" s="1"/>
  <c r="I223" i="3" l="1"/>
  <c r="K223" i="3" s="1"/>
  <c r="F223" i="3"/>
  <c r="G223" i="3" s="1"/>
  <c r="H223" i="3" s="1"/>
  <c r="J223" i="3" s="1"/>
  <c r="D224" i="3" s="1"/>
  <c r="I224" i="3" l="1"/>
  <c r="K224" i="3" s="1"/>
  <c r="F224" i="3"/>
  <c r="G224" i="3" s="1"/>
  <c r="H224" i="3" s="1"/>
  <c r="J224" i="3" s="1"/>
  <c r="D225" i="3" s="1"/>
  <c r="I225" i="3" l="1"/>
  <c r="K225" i="3" s="1"/>
  <c r="F225" i="3"/>
  <c r="G225" i="3" s="1"/>
  <c r="H225" i="3" s="1"/>
  <c r="J225" i="3" s="1"/>
  <c r="D226" i="3" s="1"/>
  <c r="I226" i="3" l="1"/>
  <c r="K226" i="3" s="1"/>
  <c r="F226" i="3"/>
  <c r="G226" i="3" l="1"/>
  <c r="H226" i="3" s="1"/>
  <c r="J226" i="3" s="1"/>
  <c r="D227" i="3" s="1"/>
  <c r="I227" i="3" l="1"/>
  <c r="K227" i="3" s="1"/>
  <c r="F227" i="3"/>
  <c r="G227" i="3" s="1"/>
  <c r="H227" i="3" l="1"/>
  <c r="J227" i="3" s="1"/>
  <c r="D228" i="3" s="1"/>
  <c r="I228" i="3" s="1"/>
  <c r="K228" i="3" s="1"/>
  <c r="F228" i="3" l="1"/>
  <c r="G228" i="3" s="1"/>
  <c r="H228" i="3" s="1"/>
  <c r="J228" i="3" s="1"/>
  <c r="D229" i="3" s="1"/>
  <c r="I229" i="3" s="1"/>
  <c r="K229" i="3" s="1"/>
  <c r="F229" i="3" l="1"/>
  <c r="G229" i="3"/>
  <c r="H229" i="3" s="1"/>
  <c r="J229" i="3" l="1"/>
  <c r="D230" i="3" s="1"/>
  <c r="I230" i="3"/>
  <c r="K230" i="3" s="1"/>
  <c r="F230" i="3"/>
  <c r="G230" i="3" s="1"/>
  <c r="H230" i="3" s="1"/>
  <c r="J230" i="3" s="1"/>
  <c r="D231" i="3" s="1"/>
  <c r="F231" i="3" l="1"/>
  <c r="I231" i="3"/>
  <c r="K231" i="3" s="1"/>
  <c r="G231" i="3" l="1"/>
  <c r="H231" i="3" s="1"/>
  <c r="J231" i="3" s="1"/>
  <c r="D232" i="3" s="1"/>
  <c r="I232" i="3" l="1"/>
  <c r="K232" i="3" s="1"/>
  <c r="F232" i="3"/>
  <c r="G232" i="3" s="1"/>
  <c r="H232" i="3" s="1"/>
  <c r="J232" i="3" s="1"/>
  <c r="D233" i="3" s="1"/>
  <c r="I233" i="3" l="1"/>
  <c r="K233" i="3" s="1"/>
  <c r="F233" i="3"/>
  <c r="G233" i="3" s="1"/>
  <c r="H233" i="3" s="1"/>
  <c r="J233" i="3" s="1"/>
  <c r="D234" i="3" s="1"/>
  <c r="I234" i="3" l="1"/>
  <c r="K234" i="3" s="1"/>
  <c r="F234" i="3"/>
  <c r="G234" i="3" s="1"/>
  <c r="H234" i="3" l="1"/>
  <c r="J234" i="3" s="1"/>
  <c r="D235" i="3" s="1"/>
  <c r="F235" i="3" s="1"/>
  <c r="G235" i="3" s="1"/>
  <c r="I235" i="3" l="1"/>
  <c r="K235" i="3" s="1"/>
  <c r="H235" i="3"/>
  <c r="J235" i="3" s="1"/>
  <c r="D236" i="3" s="1"/>
  <c r="F236" i="3" l="1"/>
  <c r="G236" i="3" s="1"/>
  <c r="I236" i="3"/>
  <c r="K236" i="3" s="1"/>
  <c r="H236" i="3" l="1"/>
  <c r="J236" i="3" s="1"/>
  <c r="D237" i="3" s="1"/>
  <c r="F237" i="3" l="1"/>
  <c r="I237" i="3"/>
  <c r="K237" i="3" s="1"/>
  <c r="G237" i="3" l="1"/>
  <c r="H237" i="3" s="1"/>
  <c r="J237" i="3" s="1"/>
  <c r="D238" i="3" s="1"/>
  <c r="I238" i="3" l="1"/>
  <c r="K238" i="3" s="1"/>
  <c r="F238" i="3"/>
  <c r="G238" i="3" s="1"/>
  <c r="H238" i="3" s="1"/>
  <c r="J238" i="3" s="1"/>
  <c r="D239" i="3" s="1"/>
  <c r="I239" i="3" l="1"/>
  <c r="K239" i="3" s="1"/>
  <c r="F239" i="3"/>
  <c r="G239" i="3" s="1"/>
  <c r="H239" i="3" s="1"/>
  <c r="J239" i="3" s="1"/>
  <c r="D240" i="3" s="1"/>
  <c r="I240" i="3" l="1"/>
  <c r="K240" i="3" s="1"/>
  <c r="F240" i="3"/>
  <c r="G240" i="3" l="1"/>
  <c r="H240" i="3" s="1"/>
  <c r="J240" i="3" s="1"/>
  <c r="D241" i="3" s="1"/>
  <c r="I241" i="3" l="1"/>
  <c r="K241" i="3" s="1"/>
  <c r="F241" i="3"/>
  <c r="G241" i="3" l="1"/>
  <c r="H241" i="3" s="1"/>
  <c r="J241" i="3" s="1"/>
  <c r="D242" i="3" s="1"/>
  <c r="I242" i="3" l="1"/>
  <c r="K242" i="3" s="1"/>
  <c r="F242" i="3"/>
  <c r="G242" i="3" s="1"/>
  <c r="H242" i="3" s="1"/>
  <c r="J242" i="3" s="1"/>
  <c r="D243" i="3" s="1"/>
  <c r="F243" i="3" l="1"/>
  <c r="G243" i="3" s="1"/>
  <c r="I243" i="3"/>
  <c r="K243" i="3" s="1"/>
  <c r="H243" i="3" l="1"/>
  <c r="J243" i="3" s="1"/>
  <c r="D244" i="3" s="1"/>
  <c r="I244" i="3" l="1"/>
  <c r="K244" i="3" s="1"/>
  <c r="F244" i="3"/>
  <c r="G244" i="3" s="1"/>
  <c r="H244" i="3" s="1"/>
  <c r="J244" i="3" s="1"/>
  <c r="D245" i="3" s="1"/>
  <c r="F245" i="3" l="1"/>
  <c r="G245" i="3" s="1"/>
  <c r="I245" i="3"/>
  <c r="K245" i="3" s="1"/>
  <c r="H245" i="3" l="1"/>
  <c r="J245" i="3" s="1"/>
  <c r="D246" i="3" s="1"/>
  <c r="I246" i="3" s="1"/>
  <c r="K246" i="3" s="1"/>
  <c r="F246" i="3" l="1"/>
  <c r="G246" i="3" s="1"/>
  <c r="H246" i="3" s="1"/>
  <c r="J246" i="3" s="1"/>
  <c r="D247" i="3" s="1"/>
  <c r="F247" i="3" l="1"/>
  <c r="G247" i="3" s="1"/>
  <c r="I247" i="3"/>
  <c r="K247" i="3" s="1"/>
  <c r="H247" i="3" l="1"/>
  <c r="J247" i="3" s="1"/>
  <c r="D248" i="3" s="1"/>
  <c r="I248" i="3" s="1"/>
  <c r="K248" i="3" s="1"/>
  <c r="F248" i="3" l="1"/>
  <c r="G248" i="3" s="1"/>
  <c r="H248" i="3" s="1"/>
  <c r="J248" i="3" s="1"/>
  <c r="D249" i="3" s="1"/>
  <c r="I249" i="3" s="1"/>
  <c r="K249" i="3" s="1"/>
  <c r="F249" i="3" l="1"/>
  <c r="G249" i="3" s="1"/>
  <c r="H249" i="3"/>
  <c r="J249" i="3" s="1"/>
  <c r="D250" i="3" s="1"/>
  <c r="F250" i="3" s="1"/>
  <c r="G250" i="3" s="1"/>
  <c r="I250" i="3"/>
  <c r="K250" i="3" s="1"/>
  <c r="H250" i="3" l="1"/>
  <c r="J250" i="3" s="1"/>
  <c r="D251" i="3" s="1"/>
  <c r="F251" i="3" l="1"/>
  <c r="G251" i="3" s="1"/>
  <c r="I251" i="3"/>
  <c r="K251" i="3" s="1"/>
  <c r="H251" i="3" l="1"/>
  <c r="J251" i="3" s="1"/>
  <c r="D252" i="3" s="1"/>
  <c r="I252" i="3" l="1"/>
  <c r="K252" i="3" s="1"/>
  <c r="F252" i="3"/>
  <c r="G252" i="3" s="1"/>
  <c r="H252" i="3" s="1"/>
  <c r="J252" i="3" s="1"/>
  <c r="D253" i="3" s="1"/>
  <c r="F253" i="3" l="1"/>
  <c r="G253" i="3" s="1"/>
  <c r="I253" i="3"/>
  <c r="K253" i="3" s="1"/>
  <c r="H253" i="3" l="1"/>
  <c r="J253" i="3" s="1"/>
  <c r="D254" i="3" l="1"/>
  <c r="F254" i="3" s="1"/>
  <c r="G254" i="3" s="1"/>
  <c r="B22" i="1"/>
  <c r="B24" i="1" s="1"/>
  <c r="B25" i="1" s="1"/>
  <c r="I254" i="3"/>
  <c r="K254" i="3" s="1"/>
  <c r="H254" i="3" l="1"/>
  <c r="J254" i="3" s="1"/>
  <c r="D255" i="3" s="1"/>
  <c r="F255" i="3" l="1"/>
  <c r="I255" i="3"/>
  <c r="K255" i="3" s="1"/>
  <c r="G255" i="3" l="1"/>
  <c r="H255" i="3" s="1"/>
  <c r="J255" i="3" s="1"/>
  <c r="D256" i="3" s="1"/>
  <c r="I256" i="3" l="1"/>
  <c r="K256" i="3" s="1"/>
  <c r="F256" i="3"/>
  <c r="G256" i="3" s="1"/>
  <c r="H256" i="3" l="1"/>
  <c r="J256" i="3" s="1"/>
  <c r="D257" i="3" s="1"/>
  <c r="I257" i="3" s="1"/>
  <c r="K257" i="3" s="1"/>
  <c r="F257" i="3"/>
  <c r="G257" i="3" l="1"/>
  <c r="H257" i="3" s="1"/>
  <c r="J257" i="3" s="1"/>
  <c r="D258" i="3" s="1"/>
  <c r="I258" i="3" l="1"/>
  <c r="K258" i="3" s="1"/>
  <c r="F258" i="3"/>
  <c r="G258" i="3" s="1"/>
  <c r="H258" i="3" s="1"/>
  <c r="J258" i="3" s="1"/>
  <c r="D259" i="3" s="1"/>
  <c r="I259" i="3" l="1"/>
  <c r="K259" i="3" s="1"/>
  <c r="F259" i="3"/>
  <c r="G259" i="3" s="1"/>
  <c r="H259" i="3" s="1"/>
  <c r="J259" i="3" s="1"/>
  <c r="D260" i="3" s="1"/>
  <c r="I260" i="3" l="1"/>
  <c r="K260" i="3" s="1"/>
  <c r="F260" i="3"/>
  <c r="G260" i="3" l="1"/>
  <c r="H260" i="3" s="1"/>
  <c r="J260" i="3" s="1"/>
  <c r="D261" i="3" s="1"/>
  <c r="I261" i="3" l="1"/>
  <c r="K261" i="3" s="1"/>
  <c r="F261" i="3"/>
  <c r="G261" i="3" s="1"/>
  <c r="H261" i="3" s="1"/>
  <c r="J261" i="3" s="1"/>
  <c r="D262" i="3" s="1"/>
  <c r="I262" i="3" l="1"/>
  <c r="K262" i="3" s="1"/>
  <c r="F262" i="3"/>
  <c r="G262" i="3" l="1"/>
  <c r="H262" i="3" s="1"/>
  <c r="J262" i="3" s="1"/>
  <c r="D263" i="3" s="1"/>
  <c r="F263" i="3" l="1"/>
  <c r="I263" i="3"/>
  <c r="K263" i="3" s="1"/>
  <c r="G263" i="3" l="1"/>
  <c r="H263" i="3" s="1"/>
  <c r="J263" i="3" s="1"/>
  <c r="D264" i="3" s="1"/>
  <c r="I264" i="3" l="1"/>
  <c r="K264" i="3" s="1"/>
  <c r="F264" i="3"/>
  <c r="G264" i="3" s="1"/>
  <c r="H264" i="3" l="1"/>
  <c r="J264" i="3" s="1"/>
  <c r="D265" i="3" s="1"/>
  <c r="F265" i="3" s="1"/>
  <c r="I265" i="3" l="1"/>
  <c r="K265" i="3" s="1"/>
  <c r="G265" i="3"/>
  <c r="H265" i="3" s="1"/>
  <c r="J265" i="3" s="1"/>
  <c r="D266" i="3" s="1"/>
  <c r="I266" i="3" l="1"/>
  <c r="K266" i="3" s="1"/>
  <c r="F266" i="3"/>
  <c r="G266" i="3" s="1"/>
  <c r="H266" i="3" l="1"/>
  <c r="J266" i="3" s="1"/>
  <c r="D267" i="3" s="1"/>
  <c r="I267" i="3" s="1"/>
  <c r="K267" i="3" s="1"/>
  <c r="F267" i="3" l="1"/>
  <c r="G267" i="3" s="1"/>
  <c r="H267" i="3" s="1"/>
  <c r="J267" i="3" s="1"/>
  <c r="D268" i="3" s="1"/>
  <c r="I268" i="3" s="1"/>
  <c r="K268" i="3" s="1"/>
  <c r="F268" i="3" l="1"/>
  <c r="G268" i="3" s="1"/>
  <c r="H268" i="3" s="1"/>
  <c r="J268" i="3" s="1"/>
  <c r="D269" i="3" s="1"/>
  <c r="I269" i="3" s="1"/>
  <c r="K269" i="3" s="1"/>
  <c r="F269" i="3" l="1"/>
  <c r="G269" i="3" s="1"/>
  <c r="H269" i="3" s="1"/>
  <c r="J269" i="3" s="1"/>
  <c r="D270" i="3" s="1"/>
  <c r="I270" i="3" l="1"/>
  <c r="K270" i="3" s="1"/>
  <c r="F270" i="3"/>
  <c r="G270" i="3" s="1"/>
  <c r="H270" i="3" s="1"/>
  <c r="J270" i="3" s="1"/>
  <c r="D271" i="3" s="1"/>
  <c r="I271" i="3" l="1"/>
  <c r="K271" i="3" s="1"/>
  <c r="F271" i="3"/>
  <c r="G271" i="3" s="1"/>
  <c r="H271" i="3" l="1"/>
  <c r="J271" i="3" s="1"/>
  <c r="D272" i="3" s="1"/>
  <c r="I272" i="3" s="1"/>
  <c r="K272" i="3" s="1"/>
  <c r="F272" i="3" l="1"/>
  <c r="G272" i="3"/>
  <c r="H272" i="3" s="1"/>
  <c r="J272" i="3" s="1"/>
  <c r="D273" i="3" s="1"/>
  <c r="I273" i="3" l="1"/>
  <c r="K273" i="3" s="1"/>
  <c r="F273" i="3"/>
  <c r="G273" i="3" s="1"/>
  <c r="H273" i="3" s="1"/>
  <c r="J273" i="3" s="1"/>
  <c r="D274" i="3" s="1"/>
  <c r="I274" i="3" l="1"/>
  <c r="K274" i="3" s="1"/>
  <c r="F274" i="3"/>
  <c r="G274" i="3" l="1"/>
  <c r="H274" i="3" s="1"/>
  <c r="J274" i="3" s="1"/>
  <c r="D275" i="3" s="1"/>
  <c r="F275" i="3" l="1"/>
  <c r="G275" i="3" s="1"/>
  <c r="I275" i="3"/>
  <c r="K275" i="3" s="1"/>
  <c r="H275" i="3" l="1"/>
  <c r="J275" i="3" s="1"/>
  <c r="D276" i="3" s="1"/>
  <c r="I276" i="3" s="1"/>
  <c r="K276" i="3" s="1"/>
  <c r="F276" i="3" l="1"/>
  <c r="G276" i="3" s="1"/>
  <c r="H276" i="3" s="1"/>
  <c r="J276" i="3" s="1"/>
  <c r="D277" i="3" s="1"/>
  <c r="F277" i="3" s="1"/>
  <c r="G277" i="3" s="1"/>
  <c r="I277" i="3" l="1"/>
  <c r="K277" i="3" s="1"/>
  <c r="H277" i="3" l="1"/>
  <c r="J277" i="3" s="1"/>
  <c r="D278" i="3" s="1"/>
  <c r="I278" i="3" s="1"/>
  <c r="K278" i="3" s="1"/>
  <c r="F278" i="3" l="1"/>
  <c r="G278" i="3" s="1"/>
  <c r="H278" i="3" s="1"/>
  <c r="J278" i="3" s="1"/>
  <c r="D279" i="3" s="1"/>
  <c r="I279" i="3" s="1"/>
  <c r="K279" i="3" s="1"/>
  <c r="F279" i="3" l="1"/>
  <c r="G279" i="3" s="1"/>
  <c r="H279" i="3" s="1"/>
  <c r="J279" i="3" s="1"/>
  <c r="D280" i="3" s="1"/>
  <c r="I280" i="3" s="1"/>
  <c r="K280" i="3" s="1"/>
  <c r="F280" i="3" l="1"/>
  <c r="G280" i="3"/>
  <c r="H280" i="3" s="1"/>
  <c r="J280" i="3" s="1"/>
  <c r="D281" i="3" s="1"/>
  <c r="I281" i="3" l="1"/>
  <c r="K281" i="3" s="1"/>
  <c r="F281" i="3"/>
  <c r="G281" i="3" s="1"/>
  <c r="H281" i="3" s="1"/>
  <c r="J281" i="3" s="1"/>
  <c r="D282" i="3" s="1"/>
  <c r="I282" i="3" l="1"/>
  <c r="K282" i="3" s="1"/>
  <c r="F282" i="3"/>
  <c r="G282" i="3" s="1"/>
  <c r="H282" i="3" s="1"/>
  <c r="J282" i="3" s="1"/>
  <c r="D283" i="3" s="1"/>
  <c r="I283" i="3" l="1"/>
  <c r="K283" i="3" s="1"/>
  <c r="F283" i="3"/>
  <c r="G283" i="3" s="1"/>
  <c r="H283" i="3" l="1"/>
  <c r="J283" i="3" s="1"/>
  <c r="D284" i="3" s="1"/>
  <c r="I284" i="3" s="1"/>
  <c r="K284" i="3" s="1"/>
  <c r="F284" i="3" l="1"/>
  <c r="G284" i="3" s="1"/>
  <c r="H284" i="3"/>
  <c r="J284" i="3" s="1"/>
  <c r="D285" i="3" s="1"/>
  <c r="I285" i="3" l="1"/>
  <c r="K285" i="3" s="1"/>
  <c r="F285" i="3"/>
  <c r="G285" i="3" s="1"/>
  <c r="H285" i="3" s="1"/>
  <c r="J285" i="3" s="1"/>
  <c r="D286" i="3" s="1"/>
  <c r="I286" i="3" l="1"/>
  <c r="K286" i="3" s="1"/>
  <c r="F286" i="3"/>
  <c r="G286" i="3" s="1"/>
  <c r="H286" i="3" s="1"/>
  <c r="J286" i="3" s="1"/>
  <c r="D287" i="3" s="1"/>
  <c r="I287" i="3" l="1"/>
  <c r="K287" i="3" s="1"/>
  <c r="F287" i="3"/>
  <c r="G287" i="3" l="1"/>
  <c r="H287" i="3" s="1"/>
  <c r="J287" i="3" s="1"/>
  <c r="D288" i="3" s="1"/>
  <c r="I288" i="3" l="1"/>
  <c r="K288" i="3" s="1"/>
  <c r="F288" i="3"/>
  <c r="G288" i="3" s="1"/>
  <c r="H288" i="3" s="1"/>
  <c r="J288" i="3" s="1"/>
  <c r="D289" i="3" s="1"/>
  <c r="I289" i="3" l="1"/>
  <c r="K289" i="3" s="1"/>
  <c r="F289" i="3"/>
  <c r="G289" i="3" s="1"/>
  <c r="H289" i="3" l="1"/>
  <c r="J289" i="3" s="1"/>
  <c r="D290" i="3" s="1"/>
  <c r="I290" i="3" s="1"/>
  <c r="K290" i="3" s="1"/>
  <c r="F290" i="3" l="1"/>
  <c r="G290" i="3" s="1"/>
  <c r="H290" i="3" s="1"/>
  <c r="J290" i="3" s="1"/>
  <c r="D291" i="3" s="1"/>
  <c r="I291" i="3" s="1"/>
  <c r="K291" i="3" s="1"/>
  <c r="F291" i="3" l="1"/>
  <c r="G291" i="3" s="1"/>
  <c r="H291" i="3" s="1"/>
  <c r="J291" i="3" s="1"/>
  <c r="D292" i="3" s="1"/>
  <c r="I292" i="3" s="1"/>
  <c r="K292" i="3" s="1"/>
  <c r="F292" i="3" l="1"/>
  <c r="G292" i="3"/>
  <c r="H292" i="3" s="1"/>
  <c r="J292" i="3" s="1"/>
  <c r="D293" i="3" s="1"/>
  <c r="I293" i="3" l="1"/>
  <c r="K293" i="3" s="1"/>
  <c r="F293" i="3"/>
  <c r="G293" i="3" s="1"/>
  <c r="H293" i="3" s="1"/>
  <c r="J293" i="3" s="1"/>
  <c r="D294" i="3" s="1"/>
  <c r="F294" i="3" l="1"/>
  <c r="G294" i="3" s="1"/>
  <c r="I294" i="3"/>
  <c r="K294" i="3" s="1"/>
  <c r="H294" i="3" l="1"/>
  <c r="J294" i="3" s="1"/>
  <c r="D295" i="3" s="1"/>
  <c r="F295" i="3" l="1"/>
  <c r="G295" i="3" s="1"/>
  <c r="I295" i="3"/>
  <c r="K295" i="3" s="1"/>
  <c r="H295" i="3" l="1"/>
  <c r="J295" i="3" s="1"/>
  <c r="D296" i="3" s="1"/>
  <c r="I296" i="3" s="1"/>
  <c r="K296" i="3" s="1"/>
  <c r="F296" i="3"/>
  <c r="G296" i="3" s="1"/>
  <c r="H296" i="3" l="1"/>
  <c r="J296" i="3" s="1"/>
  <c r="D297" i="3" s="1"/>
  <c r="F297" i="3" s="1"/>
  <c r="G297" i="3" s="1"/>
  <c r="I297" i="3" l="1"/>
  <c r="K297" i="3" s="1"/>
  <c r="H297" i="3"/>
  <c r="J297" i="3" s="1"/>
  <c r="D298" i="3" s="1"/>
  <c r="I298" i="3" s="1"/>
  <c r="K298" i="3" s="1"/>
  <c r="F298" i="3" l="1"/>
  <c r="G298" i="3" s="1"/>
  <c r="H298" i="3" s="1"/>
  <c r="J298" i="3" s="1"/>
  <c r="D299" i="3" s="1"/>
  <c r="I299" i="3" s="1"/>
  <c r="K299" i="3" s="1"/>
  <c r="F299" i="3" l="1"/>
  <c r="G299" i="3" s="1"/>
  <c r="H299" i="3" s="1"/>
  <c r="J299" i="3" s="1"/>
  <c r="D300" i="3" s="1"/>
  <c r="I300" i="3" s="1"/>
  <c r="K300" i="3" s="1"/>
  <c r="F300" i="3" l="1"/>
  <c r="G300" i="3" s="1"/>
  <c r="H300" i="3" s="1"/>
  <c r="J300" i="3" s="1"/>
  <c r="D301" i="3" s="1"/>
  <c r="I301" i="3" s="1"/>
  <c r="K301" i="3" s="1"/>
  <c r="F301" i="3" l="1"/>
  <c r="G301" i="3" s="1"/>
  <c r="H301" i="3" s="1"/>
  <c r="J301" i="3" s="1"/>
  <c r="D302" i="3" s="1"/>
  <c r="I302" i="3" s="1"/>
  <c r="K302" i="3" s="1"/>
  <c r="F302" i="3" l="1"/>
  <c r="G302" i="3" s="1"/>
  <c r="H302" i="3" s="1"/>
  <c r="J302" i="3" s="1"/>
  <c r="D303" i="3" s="1"/>
  <c r="I303" i="3" s="1"/>
  <c r="K303" i="3" s="1"/>
  <c r="F303" i="3" l="1"/>
  <c r="G303" i="3" s="1"/>
  <c r="H303" i="3" s="1"/>
  <c r="J303" i="3" s="1"/>
  <c r="D304" i="3" s="1"/>
  <c r="F304" i="3" l="1"/>
  <c r="I304" i="3"/>
  <c r="K304" i="3" s="1"/>
  <c r="G304" i="3" l="1"/>
  <c r="H304" i="3" s="1"/>
  <c r="J304" i="3" s="1"/>
  <c r="D305" i="3" s="1"/>
  <c r="I305" i="3" l="1"/>
  <c r="K305" i="3" s="1"/>
  <c r="F305" i="3"/>
  <c r="G305" i="3" s="1"/>
  <c r="H305" i="3" s="1"/>
  <c r="J305" i="3" s="1"/>
  <c r="D306" i="3" s="1"/>
  <c r="F306" i="3" l="1"/>
  <c r="G306" i="3" s="1"/>
  <c r="I306" i="3"/>
  <c r="K306" i="3" s="1"/>
  <c r="H306" i="3" l="1"/>
  <c r="J306" i="3" s="1"/>
  <c r="D307" i="3" s="1"/>
  <c r="I307" i="3" l="1"/>
  <c r="K307" i="3" s="1"/>
  <c r="F307" i="3"/>
  <c r="G307" i="3" s="1"/>
  <c r="H307" i="3" l="1"/>
  <c r="J307" i="3" s="1"/>
  <c r="D308" i="3" s="1"/>
  <c r="I308" i="3" s="1"/>
  <c r="K308" i="3" s="1"/>
  <c r="F308" i="3" l="1"/>
  <c r="G308" i="3" s="1"/>
  <c r="H308" i="3" s="1"/>
  <c r="J308" i="3" l="1"/>
  <c r="D309" i="3" s="1"/>
  <c r="I309" i="3" s="1"/>
  <c r="K309" i="3" s="1"/>
  <c r="F309" i="3" l="1"/>
  <c r="G309" i="3" s="1"/>
  <c r="H309" i="3" s="1"/>
  <c r="J309" i="3" s="1"/>
  <c r="D310" i="3" s="1"/>
  <c r="I310" i="3" s="1"/>
  <c r="K310" i="3" s="1"/>
  <c r="F310" i="3" l="1"/>
  <c r="G310" i="3" s="1"/>
  <c r="H310" i="3" s="1"/>
  <c r="J310" i="3" s="1"/>
  <c r="D311" i="3" s="1"/>
  <c r="F311" i="3" s="1"/>
  <c r="G311" i="3" s="1"/>
  <c r="I311" i="3" l="1"/>
  <c r="K311" i="3" s="1"/>
  <c r="H311" i="3" l="1"/>
  <c r="J311" i="3" s="1"/>
  <c r="D312" i="3" s="1"/>
  <c r="I312" i="3" s="1"/>
  <c r="K312" i="3" s="1"/>
  <c r="F312" i="3" l="1"/>
  <c r="G312" i="3" s="1"/>
  <c r="H312" i="3" s="1"/>
  <c r="J312" i="3" s="1"/>
  <c r="D313" i="3" s="1"/>
  <c r="F313" i="3" s="1"/>
  <c r="G313" i="3" s="1"/>
  <c r="I313" i="3" l="1"/>
  <c r="K313" i="3" s="1"/>
  <c r="H313" i="3" l="1"/>
  <c r="J313" i="3" s="1"/>
  <c r="D314" i="3" s="1"/>
  <c r="F314" i="3" l="1"/>
  <c r="G314" i="3" s="1"/>
  <c r="I314" i="3"/>
  <c r="K314" i="3" s="1"/>
  <c r="H314" i="3" l="1"/>
  <c r="J314" i="3" s="1"/>
  <c r="D315" i="3" s="1"/>
  <c r="I315" i="3" l="1"/>
  <c r="K315" i="3" s="1"/>
  <c r="F315" i="3"/>
  <c r="G315" i="3" s="1"/>
  <c r="H315" i="3" s="1"/>
  <c r="J315" i="3" s="1"/>
  <c r="D316" i="3" s="1"/>
  <c r="I316" i="3" l="1"/>
  <c r="K316" i="3" s="1"/>
  <c r="F316" i="3"/>
  <c r="G316" i="3" s="1"/>
  <c r="H316" i="3" s="1"/>
  <c r="J316" i="3" s="1"/>
  <c r="D317" i="3" s="1"/>
  <c r="I317" i="3" l="1"/>
  <c r="K317" i="3" s="1"/>
  <c r="F317" i="3"/>
  <c r="G317" i="3" s="1"/>
  <c r="H317" i="3" s="1"/>
  <c r="J317" i="3" s="1"/>
  <c r="D318" i="3" s="1"/>
  <c r="I318" i="3" l="1"/>
  <c r="K318" i="3" s="1"/>
  <c r="F318" i="3"/>
  <c r="G318" i="3" l="1"/>
  <c r="H318" i="3" s="1"/>
  <c r="J318" i="3" s="1"/>
  <c r="D319" i="3" s="1"/>
  <c r="I319" i="3" l="1"/>
  <c r="K319" i="3" s="1"/>
  <c r="F319" i="3"/>
  <c r="G319" i="3" l="1"/>
  <c r="H319" i="3" s="1"/>
  <c r="J319" i="3" s="1"/>
  <c r="D320" i="3" s="1"/>
  <c r="I320" i="3" l="1"/>
  <c r="K320" i="3" s="1"/>
  <c r="F320" i="3"/>
  <c r="G320" i="3" s="1"/>
  <c r="H320" i="3" s="1"/>
  <c r="J320" i="3" s="1"/>
  <c r="D321" i="3" s="1"/>
  <c r="I321" i="3" l="1"/>
  <c r="K321" i="3" s="1"/>
  <c r="F321" i="3"/>
  <c r="G321" i="3" s="1"/>
  <c r="H321" i="3" s="1"/>
  <c r="J321" i="3" s="1"/>
  <c r="D322" i="3" s="1"/>
  <c r="I322" i="3" l="1"/>
  <c r="K322" i="3" s="1"/>
  <c r="F322" i="3"/>
  <c r="G322" i="3" s="1"/>
  <c r="H322" i="3" s="1"/>
  <c r="J322" i="3" s="1"/>
  <c r="D323" i="3" s="1"/>
  <c r="I323" i="3" l="1"/>
  <c r="K323" i="3" s="1"/>
  <c r="F323" i="3"/>
  <c r="G323" i="3" s="1"/>
  <c r="H323" i="3" s="1"/>
  <c r="J323" i="3" s="1"/>
  <c r="D324" i="3" s="1"/>
  <c r="I324" i="3" l="1"/>
  <c r="K324" i="3" s="1"/>
  <c r="F324" i="3"/>
  <c r="G324" i="3" s="1"/>
  <c r="H324" i="3" s="1"/>
  <c r="J324" i="3" s="1"/>
  <c r="D325" i="3" s="1"/>
  <c r="I325" i="3" l="1"/>
  <c r="K325" i="3" s="1"/>
  <c r="F325" i="3"/>
  <c r="G325" i="3" s="1"/>
  <c r="H325" i="3" s="1"/>
  <c r="J325" i="3" s="1"/>
  <c r="D326" i="3" s="1"/>
  <c r="I326" i="3" l="1"/>
  <c r="K326" i="3" s="1"/>
  <c r="F326" i="3"/>
  <c r="G326" i="3" s="1"/>
  <c r="H326" i="3" s="1"/>
  <c r="J326" i="3" s="1"/>
  <c r="D327" i="3" s="1"/>
  <c r="I327" i="3" l="1"/>
  <c r="K327" i="3" s="1"/>
  <c r="F327" i="3"/>
  <c r="G327" i="3" l="1"/>
  <c r="H327" i="3" s="1"/>
  <c r="J327" i="3"/>
  <c r="D328" i="3" s="1"/>
  <c r="F328" i="3" l="1"/>
  <c r="I328" i="3"/>
  <c r="K328" i="3" s="1"/>
  <c r="G328" i="3" l="1"/>
  <c r="H328" i="3" s="1"/>
  <c r="J328" i="3"/>
  <c r="D329" i="3" s="1"/>
  <c r="I329" i="3" l="1"/>
  <c r="K329" i="3" s="1"/>
  <c r="F329" i="3"/>
  <c r="G329" i="3" s="1"/>
  <c r="H329" i="3" s="1"/>
  <c r="J329" i="3" s="1"/>
  <c r="D330" i="3" s="1"/>
  <c r="I330" i="3" l="1"/>
  <c r="K330" i="3" s="1"/>
  <c r="F330" i="3"/>
  <c r="G330" i="3" l="1"/>
  <c r="H330" i="3" s="1"/>
  <c r="J330" i="3"/>
  <c r="D331" i="3" s="1"/>
  <c r="I331" i="3" l="1"/>
  <c r="K331" i="3" s="1"/>
  <c r="F331" i="3"/>
  <c r="G331" i="3" s="1"/>
  <c r="H331" i="3" s="1"/>
  <c r="J331" i="3" s="1"/>
  <c r="D332" i="3" s="1"/>
  <c r="I332" i="3" l="1"/>
  <c r="K332" i="3" s="1"/>
  <c r="F332" i="3"/>
  <c r="G332" i="3" s="1"/>
  <c r="H332" i="3" l="1"/>
  <c r="J332" i="3" s="1"/>
  <c r="D333" i="3" s="1"/>
  <c r="F333" i="3" l="1"/>
  <c r="I333" i="3"/>
  <c r="K333" i="3" s="1"/>
  <c r="G333" i="3" l="1"/>
  <c r="H333" i="3" s="1"/>
  <c r="J333" i="3"/>
  <c r="D334" i="3" s="1"/>
  <c r="I334" i="3" l="1"/>
  <c r="K334" i="3" s="1"/>
  <c r="F334" i="3"/>
  <c r="G334" i="3" l="1"/>
  <c r="H334" i="3" s="1"/>
  <c r="J334" i="3"/>
  <c r="D335" i="3" s="1"/>
  <c r="I335" i="3" l="1"/>
  <c r="K335" i="3" s="1"/>
  <c r="F335" i="3"/>
  <c r="G335" i="3" l="1"/>
  <c r="H335" i="3" s="1"/>
  <c r="J335" i="3"/>
  <c r="D336" i="3" s="1"/>
  <c r="I336" i="3" l="1"/>
  <c r="K336" i="3" s="1"/>
  <c r="F336" i="3"/>
  <c r="G336" i="3" s="1"/>
  <c r="H336" i="3" s="1"/>
  <c r="J336" i="3" s="1"/>
  <c r="D337" i="3" s="1"/>
  <c r="I337" i="3" l="1"/>
  <c r="K337" i="3" s="1"/>
  <c r="F337" i="3"/>
  <c r="G337" i="3" l="1"/>
  <c r="H337" i="3" s="1"/>
  <c r="J337" i="3" s="1"/>
  <c r="D338" i="3" s="1"/>
  <c r="I338" i="3" l="1"/>
  <c r="K338" i="3" s="1"/>
  <c r="F338" i="3"/>
  <c r="G338" i="3" s="1"/>
  <c r="H338" i="3" s="1"/>
  <c r="J338" i="3" s="1"/>
  <c r="D339" i="3" s="1"/>
  <c r="I339" i="3" l="1"/>
  <c r="K339" i="3" s="1"/>
  <c r="F339" i="3"/>
  <c r="G339" i="3" s="1"/>
  <c r="H339" i="3" s="1"/>
  <c r="J339" i="3" s="1"/>
  <c r="D340" i="3" s="1"/>
  <c r="I340" i="3" l="1"/>
  <c r="K340" i="3" s="1"/>
  <c r="F340" i="3"/>
  <c r="G340" i="3" s="1"/>
  <c r="H340" i="3" s="1"/>
  <c r="J340" i="3" s="1"/>
  <c r="D341" i="3" s="1"/>
  <c r="I341" i="3" l="1"/>
  <c r="K341" i="3" s="1"/>
  <c r="F341" i="3"/>
  <c r="G341" i="3" l="1"/>
  <c r="H341" i="3" s="1"/>
  <c r="J341" i="3"/>
  <c r="D342" i="3" s="1"/>
  <c r="I342" i="3" l="1"/>
  <c r="K342" i="3" s="1"/>
  <c r="F342" i="3"/>
  <c r="G342" i="3" l="1"/>
  <c r="H342" i="3" s="1"/>
  <c r="J342" i="3"/>
  <c r="D343" i="3" s="1"/>
  <c r="I343" i="3" l="1"/>
  <c r="K343" i="3" s="1"/>
  <c r="F343" i="3"/>
  <c r="G343" i="3" l="1"/>
  <c r="H343" i="3" s="1"/>
  <c r="J343" i="3" s="1"/>
  <c r="D344" i="3" s="1"/>
  <c r="F344" i="3" l="1"/>
  <c r="G344" i="3" s="1"/>
  <c r="I344" i="3"/>
  <c r="K344" i="3" s="1"/>
  <c r="H344" i="3" l="1"/>
  <c r="J344" i="3" s="1"/>
  <c r="D345" i="3" s="1"/>
  <c r="I345" i="3" l="1"/>
  <c r="K345" i="3" s="1"/>
  <c r="F345" i="3"/>
  <c r="G345" i="3" s="1"/>
  <c r="H345" i="3" s="1"/>
  <c r="J345" i="3" s="1"/>
  <c r="D346" i="3" s="1"/>
  <c r="I346" i="3" l="1"/>
  <c r="K346" i="3" s="1"/>
  <c r="F346" i="3"/>
  <c r="G346" i="3" s="1"/>
  <c r="H346" i="3" s="1"/>
  <c r="J346" i="3" s="1"/>
  <c r="D347" i="3" s="1"/>
  <c r="I347" i="3" l="1"/>
  <c r="K347" i="3" s="1"/>
  <c r="F347" i="3"/>
  <c r="G347" i="3" s="1"/>
  <c r="H347" i="3" s="1"/>
  <c r="J347" i="3" s="1"/>
  <c r="D348" i="3" s="1"/>
  <c r="I348" i="3" l="1"/>
  <c r="K348" i="3" s="1"/>
  <c r="F348" i="3"/>
  <c r="G348" i="3" s="1"/>
  <c r="H348" i="3" s="1"/>
  <c r="J348" i="3" s="1"/>
  <c r="D349" i="3" s="1"/>
  <c r="I349" i="3" l="1"/>
  <c r="K349" i="3" s="1"/>
  <c r="F349" i="3"/>
  <c r="G349" i="3" s="1"/>
  <c r="H349" i="3" s="1"/>
  <c r="J349" i="3" s="1"/>
  <c r="D350" i="3" s="1"/>
  <c r="I350" i="3" l="1"/>
  <c r="K350" i="3" s="1"/>
  <c r="F350" i="3"/>
  <c r="G350" i="3" s="1"/>
  <c r="H350" i="3" s="1"/>
  <c r="J350" i="3" s="1"/>
  <c r="D351" i="3" s="1"/>
  <c r="I351" i="3" l="1"/>
  <c r="K351" i="3" s="1"/>
  <c r="F351" i="3"/>
  <c r="G351" i="3" s="1"/>
  <c r="H351" i="3" s="1"/>
  <c r="J351" i="3" s="1"/>
  <c r="D352" i="3" s="1"/>
  <c r="I352" i="3" l="1"/>
  <c r="K352" i="3" s="1"/>
  <c r="F352" i="3"/>
  <c r="G352" i="3" l="1"/>
  <c r="H352" i="3" s="1"/>
  <c r="J352" i="3"/>
  <c r="D353" i="3" s="1"/>
  <c r="I353" i="3" l="1"/>
  <c r="K353" i="3" s="1"/>
  <c r="F353" i="3"/>
  <c r="G353" i="3" s="1"/>
  <c r="H353" i="3" s="1"/>
  <c r="J353" i="3" s="1"/>
  <c r="D354" i="3" s="1"/>
  <c r="I354" i="3" l="1"/>
  <c r="K354" i="3" s="1"/>
  <c r="F354" i="3"/>
  <c r="G354" i="3" s="1"/>
  <c r="H354" i="3" s="1"/>
  <c r="J354" i="3" s="1"/>
  <c r="D355" i="3" s="1"/>
  <c r="I355" i="3" l="1"/>
  <c r="K355" i="3" s="1"/>
  <c r="F355" i="3"/>
  <c r="G355" i="3" l="1"/>
  <c r="H355" i="3" s="1"/>
  <c r="J355" i="3" s="1"/>
  <c r="D356" i="3" s="1"/>
  <c r="I356" i="3" l="1"/>
  <c r="K356" i="3" s="1"/>
  <c r="F356" i="3"/>
  <c r="G356" i="3" l="1"/>
  <c r="H356" i="3" s="1"/>
  <c r="J356" i="3"/>
  <c r="D357" i="3" s="1"/>
  <c r="I357" i="3" l="1"/>
  <c r="K357" i="3" s="1"/>
  <c r="F357" i="3"/>
  <c r="G357" i="3" l="1"/>
  <c r="H357" i="3" s="1"/>
  <c r="J357" i="3" s="1"/>
  <c r="D358" i="3" s="1"/>
  <c r="I358" i="3" l="1"/>
  <c r="K358" i="3" s="1"/>
  <c r="F358" i="3"/>
  <c r="G358" i="3" l="1"/>
  <c r="H358" i="3" s="1"/>
  <c r="J358" i="3"/>
  <c r="D359" i="3" s="1"/>
  <c r="F359" i="3" l="1"/>
  <c r="I359" i="3"/>
  <c r="K359" i="3" s="1"/>
  <c r="G359" i="3" l="1"/>
  <c r="H359" i="3" s="1"/>
  <c r="J359" i="3"/>
  <c r="D360" i="3" s="1"/>
  <c r="I360" i="3" l="1"/>
  <c r="K360" i="3" s="1"/>
  <c r="F360" i="3"/>
  <c r="G360" i="3" l="1"/>
  <c r="H360" i="3" s="1"/>
  <c r="J360" i="3"/>
  <c r="D361" i="3" s="1"/>
  <c r="I361" i="3" l="1"/>
  <c r="K361" i="3" s="1"/>
  <c r="F361" i="3"/>
  <c r="G361" i="3" l="1"/>
  <c r="H361" i="3" s="1"/>
  <c r="J361" i="3"/>
  <c r="D362" i="3" s="1"/>
  <c r="I362" i="3" l="1"/>
  <c r="K362" i="3" s="1"/>
  <c r="F362" i="3"/>
  <c r="G362" i="3" s="1"/>
  <c r="H362" i="3" s="1"/>
  <c r="J362" i="3" s="1"/>
  <c r="D363" i="3" s="1"/>
  <c r="I363" i="3" l="1"/>
  <c r="K363" i="3" s="1"/>
  <c r="F363" i="3"/>
  <c r="G363" i="3" l="1"/>
  <c r="H363" i="3" s="1"/>
  <c r="J363" i="3"/>
  <c r="D364" i="3" s="1"/>
  <c r="I364" i="3" l="1"/>
  <c r="K364" i="3" s="1"/>
  <c r="F364" i="3"/>
  <c r="G364" i="3" s="1"/>
  <c r="H364" i="3" s="1"/>
  <c r="J364" i="3" s="1"/>
  <c r="D365" i="3" s="1"/>
  <c r="I365" i="3" l="1"/>
  <c r="K365" i="3" s="1"/>
  <c r="F365" i="3"/>
  <c r="G365" i="3" s="1"/>
  <c r="H365" i="3" s="1"/>
  <c r="J365" i="3" s="1"/>
  <c r="D366" i="3" s="1"/>
  <c r="I366" i="3" l="1"/>
  <c r="K366" i="3" s="1"/>
  <c r="F366" i="3"/>
  <c r="G366" i="3" l="1"/>
  <c r="H366" i="3" s="1"/>
  <c r="J366" i="3"/>
  <c r="D367" i="3" s="1"/>
  <c r="I367" i="3" l="1"/>
  <c r="K367" i="3" s="1"/>
  <c r="F367" i="3"/>
  <c r="G367" i="3" l="1"/>
  <c r="H367" i="3" s="1"/>
  <c r="J367" i="3"/>
  <c r="D368" i="3" s="1"/>
  <c r="I368" i="3" l="1"/>
  <c r="K368" i="3" s="1"/>
  <c r="F368" i="3"/>
  <c r="G368" i="3" s="1"/>
  <c r="H368" i="3" s="1"/>
  <c r="J368" i="3" s="1"/>
  <c r="D369" i="3" s="1"/>
  <c r="I369" i="3" l="1"/>
  <c r="K369" i="3" s="1"/>
  <c r="F369" i="3"/>
  <c r="G369" i="3" l="1"/>
  <c r="H369" i="3" s="1"/>
  <c r="J369" i="3" s="1"/>
  <c r="D370" i="3" s="1"/>
  <c r="I370" i="3" l="1"/>
  <c r="K370" i="3" s="1"/>
  <c r="F370" i="3"/>
  <c r="G370" i="3" l="1"/>
  <c r="H370" i="3" s="1"/>
  <c r="J370" i="3"/>
  <c r="D371" i="3" s="1"/>
  <c r="I371" i="3" l="1"/>
  <c r="K371" i="3" s="1"/>
  <c r="F371" i="3"/>
  <c r="G371" i="3" s="1"/>
  <c r="H371" i="3" s="1"/>
  <c r="J371" i="3" s="1"/>
  <c r="D372" i="3" s="1"/>
  <c r="F372" i="3" l="1"/>
  <c r="I372" i="3"/>
  <c r="K372" i="3" s="1"/>
  <c r="G372" i="3" l="1"/>
  <c r="H372" i="3" s="1"/>
  <c r="J372" i="3" s="1"/>
  <c r="D373" i="3" s="1"/>
  <c r="I373" i="3" l="1"/>
  <c r="K373" i="3" s="1"/>
  <c r="F373" i="3"/>
  <c r="G373" i="3" l="1"/>
  <c r="H373" i="3" s="1"/>
  <c r="J373" i="3" s="1"/>
</calcChain>
</file>

<file path=xl/sharedStrings.xml><?xml version="1.0" encoding="utf-8"?>
<sst xmlns="http://schemas.openxmlformats.org/spreadsheetml/2006/main" count="66" uniqueCount="63">
  <si>
    <t>Description</t>
  </si>
  <si>
    <t>Assumptions</t>
  </si>
  <si>
    <t>Monthly payment</t>
  </si>
  <si>
    <t>Term</t>
  </si>
  <si>
    <t>Total Student Loans</t>
  </si>
  <si>
    <t>Interest Rate</t>
  </si>
  <si>
    <t>Total Loans</t>
  </si>
  <si>
    <t>Income</t>
  </si>
  <si>
    <t>Tax Rates Combined</t>
  </si>
  <si>
    <t>Income after Taxes</t>
  </si>
  <si>
    <t>Cost of Living Allowance</t>
  </si>
  <si>
    <t>Source:  https://livingcost.org/cost/united-states/nj/manalapan-township</t>
  </si>
  <si>
    <t>22% Federal and 6.37% NJ estimates used.</t>
  </si>
  <si>
    <t>Discretionary Income</t>
  </si>
  <si>
    <t>Percent of Income Available for Payments</t>
  </si>
  <si>
    <t>Monthly Payment Required</t>
  </si>
  <si>
    <t>Loan Amortization Schedule</t>
  </si>
  <si>
    <t>Enter Values</t>
  </si>
  <si>
    <t>Loan Summary</t>
  </si>
  <si>
    <t>Loan amount</t>
  </si>
  <si>
    <t>Scheduled payment</t>
  </si>
  <si>
    <t>Annual interest rate</t>
  </si>
  <si>
    <t>Scheduled number of payments</t>
  </si>
  <si>
    <t>Loan period in years</t>
  </si>
  <si>
    <t>Actual number of payments</t>
  </si>
  <si>
    <t>Number of payments per year</t>
  </si>
  <si>
    <t>Total early payments</t>
  </si>
  <si>
    <t>Start date of loan</t>
  </si>
  <si>
    <t>Total interest</t>
  </si>
  <si>
    <t>Optional extra payments</t>
  </si>
  <si>
    <t>Lender name</t>
  </si>
  <si>
    <t>Payment Number</t>
  </si>
  <si>
    <t>Payment
Date</t>
  </si>
  <si>
    <t>Beginning
Balance</t>
  </si>
  <si>
    <t>Scheduled Payment</t>
  </si>
  <si>
    <t>Extra
Payment</t>
  </si>
  <si>
    <t>Total
Payment</t>
  </si>
  <si>
    <t>Principal</t>
  </si>
  <si>
    <t>Interest</t>
  </si>
  <si>
    <t>Ending
Balance</t>
  </si>
  <si>
    <t>Cumulative
Interest</t>
  </si>
  <si>
    <t>Totals</t>
  </si>
  <si>
    <t>Income Driven Payment Plan</t>
  </si>
  <si>
    <t>Balance at 10 Years</t>
  </si>
  <si>
    <t>Balance at 20 Years</t>
  </si>
  <si>
    <t>Total Payments Made</t>
  </si>
  <si>
    <t>9 Years of Payments</t>
  </si>
  <si>
    <t>Amount Forgiven</t>
  </si>
  <si>
    <t>Advantage or Disadvantage</t>
  </si>
  <si>
    <t>Tax Free Forgiveness</t>
  </si>
  <si>
    <t>Taxable Forgiveness</t>
  </si>
  <si>
    <t>For illustration purposes only.</t>
  </si>
  <si>
    <t>Tuition-free college movement gains momentum, despite Biden’s stalled plan - The Washington Post</t>
  </si>
  <si>
    <t>Should College Be Free? - The New York Times (nytimes.com)</t>
  </si>
  <si>
    <t>Sanders And Top Progressives Push To Make College Free For Most Americans : NPR</t>
  </si>
  <si>
    <t>How the Biden administration could make free college a reality (cnbc.com)</t>
  </si>
  <si>
    <t>Tuition-free college is critical to our economy | EdSource</t>
  </si>
  <si>
    <t>Progressive lawmakers push for free college for most families - Roll Call</t>
  </si>
  <si>
    <t>Will Free College Become A Reality Under Biden? (forbes.com)</t>
  </si>
  <si>
    <t>Various articles regarding the push for free higher education in the U.S.</t>
  </si>
  <si>
    <t>This is zip code dependent this example is for Manalapan, NJ.</t>
  </si>
  <si>
    <t>Estimated Gross Income</t>
  </si>
  <si>
    <t>Source:  https://www.payscale.com/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</si>
</sst>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0.0000%"/>
    <numFmt numFmtId="165" formatCode="&quot;$&quot;#,##0.00"/>
  </numFmts>
  <fonts count="28" x14ac:knownFonts="1">
    <font>
      <sz val="10"/>
      <name val="Arial"/>
    </font>
    <font>
      <sz val="10"/>
      <name val="Arial"/>
    </font>
    <font>
      <sz val="12"/>
      <name val="Arial"/>
      <family val="2"/>
    </font>
    <font>
      <b/>
      <sz val="12"/>
      <name val="Arial"/>
      <family val="2"/>
    </font>
    <font>
      <sz val="8"/>
      <name val="Arial"/>
      <family val="2"/>
    </font>
    <font>
      <i/>
      <sz val="12"/>
      <name val="Arial"/>
    </font>
    <font>
      <sz val="8"/>
      <name val="Arial"/>
    </font>
    <font>
      <b/>
      <sz val="13"/>
      <color theme="3"/>
      <name val="Calibri"/>
      <family val="2"/>
      <scheme val="minor"/>
    </font>
    <font>
      <b/>
      <sz val="11"/>
      <color theme="3"/>
      <name val="Calibri"/>
      <family val="2"/>
      <scheme val="minor"/>
    </font>
    <font>
      <i/>
      <sz val="11"/>
      <color rgb="FF7F7F7F"/>
      <name val="Calibri"/>
      <family val="2"/>
      <scheme val="minor"/>
    </font>
    <font>
      <sz val="10"/>
      <name val="Arial"/>
      <family val="2"/>
    </font>
    <font>
      <sz val="11"/>
      <name val="Calibri"/>
      <family val="2"/>
    </font>
    <font>
      <b/>
      <sz val="16"/>
      <color rgb="FF0070C0"/>
      <name val="Calibri"/>
      <family val="2"/>
    </font>
    <font>
      <b/>
      <sz val="40"/>
      <color rgb="FF376B36"/>
      <name val="Calibri"/>
      <family val="2"/>
    </font>
    <font>
      <b/>
      <sz val="40"/>
      <color rgb="FF376B36"/>
      <name val="Cambria"/>
      <family val="2"/>
      <scheme val="major"/>
    </font>
    <font>
      <b/>
      <sz val="20"/>
      <color theme="4" tint="-0.499984740745262"/>
      <name val="Cambria"/>
      <family val="2"/>
      <scheme val="major"/>
    </font>
    <font>
      <b/>
      <sz val="20"/>
      <color theme="4" tint="-0.499984740745262"/>
      <name val="Calibri"/>
      <family val="2"/>
    </font>
    <font>
      <sz val="12"/>
      <color theme="1"/>
      <name val="Calibri"/>
      <family val="2"/>
      <scheme val="minor"/>
    </font>
    <font>
      <sz val="11"/>
      <color theme="1" tint="0.24994659260841701"/>
      <name val="Calibri"/>
      <family val="2"/>
      <scheme val="minor"/>
    </font>
    <font>
      <sz val="12"/>
      <color theme="1" tint="0.24994659260841701"/>
      <name val="Calibri"/>
      <family val="2"/>
      <scheme val="minor"/>
    </font>
    <font>
      <i/>
      <sz val="11"/>
      <color theme="1"/>
      <name val="Calibri"/>
      <family val="2"/>
    </font>
    <font>
      <sz val="11"/>
      <color theme="1" tint="0.24994659260841701"/>
      <name val="Calibri"/>
      <family val="2"/>
    </font>
    <font>
      <i/>
      <sz val="11"/>
      <color theme="1"/>
      <name val="Calibri"/>
      <family val="2"/>
      <scheme val="minor"/>
    </font>
    <font>
      <b/>
      <sz val="14"/>
      <color rgb="FF376B36"/>
      <name val="Calibri"/>
      <family val="2"/>
      <scheme val="minor"/>
    </font>
    <font>
      <sz val="12"/>
      <name val="Calibri"/>
      <family val="2"/>
      <scheme val="minor"/>
    </font>
    <font>
      <b/>
      <sz val="12"/>
      <color theme="1" tint="0.249977111117893"/>
      <name val="Calibri"/>
      <family val="2"/>
    </font>
    <font>
      <b/>
      <sz val="14"/>
      <color theme="1" tint="0.34998626667073579"/>
      <name val="Calibri"/>
      <family val="2"/>
      <scheme val="minor"/>
    </font>
    <font>
      <u/>
      <sz val="10"/>
      <color theme="10"/>
      <name val="Arial"/>
      <family val="2"/>
    </font>
  </fonts>
  <fills count="8">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rgb="FF0070C0"/>
        <bgColor indexed="64"/>
      </patternFill>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ck">
        <color theme="4" tint="0.499984740745262"/>
      </bottom>
      <diagonal/>
    </border>
    <border>
      <left/>
      <right/>
      <top/>
      <bottom style="medium">
        <color theme="4" tint="0.39997558519241921"/>
      </bottom>
      <diagonal/>
    </border>
    <border>
      <left/>
      <right/>
      <top/>
      <bottom style="thin">
        <color theme="4" tint="-0.499984740745262"/>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rgb="FF376B36"/>
      </top>
      <bottom style="thin">
        <color theme="2" tint="-9.9978637043366805E-2"/>
      </bottom>
      <diagonal/>
    </border>
    <border>
      <left/>
      <right style="thin">
        <color theme="0" tint="-0.14999847407452621"/>
      </right>
      <top style="thin">
        <color rgb="FF376B36"/>
      </top>
      <bottom style="thin">
        <color theme="2" tint="-9.9978637043366805E-2"/>
      </bottom>
      <diagonal/>
    </border>
    <border>
      <left/>
      <right/>
      <top style="thin">
        <color theme="4" tint="-0.499984740745262"/>
      </top>
      <bottom style="thin">
        <color theme="2" tint="-9.9978637043366805E-2"/>
      </bottom>
      <diagonal/>
    </border>
    <border>
      <left/>
      <right/>
      <top style="thin">
        <color theme="2" tint="-9.9978637043366805E-2"/>
      </top>
      <bottom style="thin">
        <color theme="2" tint="-9.9978637043366805E-2"/>
      </bottom>
      <diagonal/>
    </border>
    <border>
      <left/>
      <right style="thin">
        <color theme="0" tint="-0.14999847407452621"/>
      </right>
      <top style="thin">
        <color theme="2" tint="-9.9978637043366805E-2"/>
      </top>
      <bottom style="thin">
        <color theme="2" tint="-9.9978637043366805E-2"/>
      </bottom>
      <diagonal/>
    </border>
    <border>
      <left/>
      <right/>
      <top style="thin">
        <color theme="2" tint="-9.9978637043366805E-2"/>
      </top>
      <bottom style="thin">
        <color theme="0" tint="-0.14999847407452621"/>
      </bottom>
      <diagonal/>
    </border>
    <border>
      <left/>
      <right style="thin">
        <color theme="0" tint="-0.14999847407452621"/>
      </right>
      <top style="thin">
        <color theme="2" tint="-9.9978637043366805E-2"/>
      </top>
      <bottom style="thin">
        <color theme="0" tint="-0.14999847407452621"/>
      </bottom>
      <diagonal/>
    </border>
    <border>
      <left/>
      <right style="thin">
        <color theme="0"/>
      </right>
      <top/>
      <bottom/>
      <diagonal/>
    </border>
  </borders>
  <cellStyleXfs count="1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6" applyNumberFormat="0" applyFill="0" applyAlignment="0" applyProtection="0"/>
    <xf numFmtId="0" fontId="8" fillId="0" borderId="7" applyNumberFormat="0" applyFill="0" applyAlignment="0" applyProtection="0"/>
    <xf numFmtId="0" fontId="9" fillId="0" borderId="0" applyNumberFormat="0" applyFill="0" applyBorder="0" applyAlignment="0" applyProtection="0"/>
    <xf numFmtId="0" fontId="12" fillId="4" borderId="0" applyFill="0" applyBorder="0" applyProtection="0">
      <alignment horizontal="left" vertical="center" wrapText="1" indent="1"/>
    </xf>
    <xf numFmtId="165" fontId="18" fillId="5" borderId="0" applyFont="0" applyFill="0" applyBorder="0" applyAlignment="0" applyProtection="0"/>
    <xf numFmtId="0" fontId="18" fillId="3" borderId="0" applyNumberFormat="0" applyFont="0" applyAlignment="0">
      <alignment horizontal="center" vertical="center" wrapText="1"/>
    </xf>
    <xf numFmtId="1" fontId="18" fillId="3" borderId="0" applyFont="0" applyFill="0" applyBorder="0" applyAlignment="0"/>
    <xf numFmtId="14" fontId="18" fillId="0" borderId="0" applyFont="0" applyFill="0" applyBorder="0" applyAlignment="0"/>
    <xf numFmtId="0" fontId="25" fillId="6" borderId="0" applyFill="0" applyProtection="0">
      <alignment horizontal="center" vertical="center" wrapText="1"/>
    </xf>
    <xf numFmtId="165" fontId="18" fillId="5" borderId="0" applyFont="0" applyFill="0" applyBorder="0" applyProtection="0">
      <alignment horizontal="right" indent="2"/>
    </xf>
    <xf numFmtId="0" fontId="27" fillId="0" borderId="0" applyNumberFormat="0" applyFill="0" applyBorder="0" applyAlignment="0" applyProtection="0"/>
  </cellStyleXfs>
  <cellXfs count="77">
    <xf numFmtId="0" fontId="0" fillId="0" borderId="0" xfId="0"/>
    <xf numFmtId="0" fontId="3" fillId="0" borderId="1" xfId="0" applyFont="1" applyBorder="1" applyAlignment="1">
      <alignment horizontal="center"/>
    </xf>
    <xf numFmtId="0" fontId="2" fillId="0" borderId="2" xfId="0" applyFont="1" applyBorder="1"/>
    <xf numFmtId="44" fontId="2" fillId="0" borderId="2" xfId="1" applyFont="1" applyBorder="1"/>
    <xf numFmtId="164" fontId="2" fillId="0" borderId="2" xfId="0" applyNumberFormat="1" applyFont="1" applyBorder="1"/>
    <xf numFmtId="0" fontId="2" fillId="0" borderId="0" xfId="0" applyFont="1" applyBorder="1"/>
    <xf numFmtId="0" fontId="2" fillId="0" borderId="4" xfId="0" applyFont="1" applyBorder="1"/>
    <xf numFmtId="0" fontId="0" fillId="0" borderId="0" xfId="0" applyAlignment="1">
      <alignment horizontal="right"/>
    </xf>
    <xf numFmtId="0" fontId="3" fillId="0" borderId="3" xfId="0" applyFont="1" applyBorder="1" applyAlignment="1">
      <alignment horizontal="centerContinuous"/>
    </xf>
    <xf numFmtId="0" fontId="3" fillId="0" borderId="5" xfId="0" applyFont="1" applyBorder="1" applyAlignment="1">
      <alignment horizontal="centerContinuous"/>
    </xf>
    <xf numFmtId="0" fontId="5" fillId="0" borderId="0" xfId="0" applyFont="1"/>
    <xf numFmtId="44" fontId="2" fillId="2" borderId="2" xfId="1" applyFont="1" applyFill="1" applyBorder="1"/>
    <xf numFmtId="44" fontId="2" fillId="0" borderId="0" xfId="1" applyFont="1" applyBorder="1"/>
    <xf numFmtId="3" fontId="4" fillId="0" borderId="0" xfId="0" applyNumberFormat="1" applyFont="1" applyAlignment="1">
      <alignment horizontal="left" vertical="center"/>
    </xf>
    <xf numFmtId="3" fontId="6" fillId="0" borderId="0" xfId="0" applyNumberFormat="1" applyFont="1" applyAlignment="1">
      <alignment horizontal="left" vertical="center"/>
    </xf>
    <xf numFmtId="0" fontId="4" fillId="0" borderId="0" xfId="0" applyFont="1" applyAlignment="1">
      <alignment horizontal="left" vertical="center"/>
    </xf>
    <xf numFmtId="10" fontId="2" fillId="0" borderId="0" xfId="1" applyNumberFormat="1" applyFont="1" applyBorder="1"/>
    <xf numFmtId="0" fontId="10" fillId="0" borderId="0" xfId="0" applyFont="1"/>
    <xf numFmtId="0" fontId="11" fillId="0" borderId="0" xfId="0" applyFont="1"/>
    <xf numFmtId="0" fontId="13" fillId="0" borderId="0" xfId="6" applyFont="1" applyFill="1" applyBorder="1" applyAlignment="1">
      <alignment vertical="center" wrapText="1"/>
    </xf>
    <xf numFmtId="0" fontId="14" fillId="0" borderId="0" xfId="6" applyFont="1" applyFill="1" applyBorder="1" applyAlignment="1">
      <alignment horizontal="left" vertical="center" wrapText="1"/>
    </xf>
    <xf numFmtId="0" fontId="15" fillId="0" borderId="8" xfId="3" applyFont="1" applyBorder="1" applyAlignment="1">
      <alignment horizontal="left" vertical="center" indent="1"/>
    </xf>
    <xf numFmtId="0" fontId="16" fillId="0" borderId="8" xfId="3" applyFont="1" applyBorder="1" applyAlignment="1">
      <alignment horizontal="left" vertical="center" indent="1"/>
    </xf>
    <xf numFmtId="0" fontId="7" fillId="0" borderId="8" xfId="3" applyBorder="1" applyAlignment="1">
      <alignment horizontal="left" vertical="center" indent="1"/>
    </xf>
    <xf numFmtId="0" fontId="7" fillId="0" borderId="0" xfId="3" applyBorder="1" applyAlignment="1">
      <alignment vertical="center"/>
    </xf>
    <xf numFmtId="0" fontId="15" fillId="0" borderId="0" xfId="3" applyFont="1" applyFill="1" applyBorder="1" applyAlignment="1">
      <alignment vertical="center"/>
    </xf>
    <xf numFmtId="0" fontId="7" fillId="0" borderId="0" xfId="3" applyFill="1" applyBorder="1" applyAlignment="1">
      <alignment vertical="center"/>
    </xf>
    <xf numFmtId="0" fontId="17" fillId="0" borderId="9" xfId="5" applyFont="1" applyBorder="1" applyAlignment="1">
      <alignment horizontal="left" vertical="center" indent="1"/>
    </xf>
    <xf numFmtId="0" fontId="17" fillId="0" borderId="10" xfId="5" applyFont="1" applyBorder="1" applyAlignment="1">
      <alignment horizontal="left" vertical="center" indent="1"/>
    </xf>
    <xf numFmtId="165" fontId="19" fillId="0" borderId="11" xfId="7" applyFont="1" applyFill="1" applyBorder="1" applyAlignment="1">
      <alignment horizontal="right" vertical="center" indent="1"/>
    </xf>
    <xf numFmtId="0" fontId="17" fillId="6" borderId="11" xfId="5" applyFont="1" applyFill="1" applyBorder="1" applyAlignment="1">
      <alignment horizontal="left" vertical="center" indent="1"/>
    </xf>
    <xf numFmtId="0" fontId="17" fillId="6" borderId="12" xfId="5" applyFont="1" applyFill="1" applyBorder="1" applyAlignment="1">
      <alignment horizontal="left" vertical="center" indent="1"/>
    </xf>
    <xf numFmtId="165" fontId="19" fillId="0" borderId="13" xfId="8" applyNumberFormat="1" applyFont="1" applyFill="1" applyBorder="1" applyAlignment="1">
      <alignment horizontal="right" vertical="center" indent="1"/>
    </xf>
    <xf numFmtId="0" fontId="17" fillId="0" borderId="14" xfId="5" applyFont="1" applyFill="1" applyBorder="1" applyAlignment="1">
      <alignment horizontal="left" vertical="center" indent="1"/>
    </xf>
    <xf numFmtId="0" fontId="17" fillId="0" borderId="15" xfId="5" applyFont="1" applyFill="1" applyBorder="1" applyAlignment="1">
      <alignment horizontal="left" vertical="center" indent="1"/>
    </xf>
    <xf numFmtId="1" fontId="19" fillId="0" borderId="14" xfId="9" applyFont="1" applyFill="1" applyBorder="1" applyAlignment="1">
      <alignment horizontal="right" vertical="center" indent="1"/>
    </xf>
    <xf numFmtId="1" fontId="19" fillId="0" borderId="14" xfId="9" applyFont="1" applyFill="1" applyBorder="1" applyAlignment="1">
      <alignment horizontal="right" vertical="center" indent="1"/>
    </xf>
    <xf numFmtId="0" fontId="17" fillId="0" borderId="14" xfId="5" applyFont="1" applyBorder="1" applyAlignment="1">
      <alignment horizontal="left" vertical="center" indent="1"/>
    </xf>
    <xf numFmtId="0" fontId="17" fillId="0" borderId="15" xfId="5" applyFont="1" applyBorder="1" applyAlignment="1">
      <alignment horizontal="left" vertical="center" indent="1"/>
    </xf>
    <xf numFmtId="165" fontId="19" fillId="0" borderId="14" xfId="8" applyNumberFormat="1" applyFont="1" applyFill="1" applyBorder="1" applyAlignment="1">
      <alignment horizontal="right" vertical="center" indent="1"/>
    </xf>
    <xf numFmtId="0" fontId="17" fillId="0" borderId="10" xfId="5" applyFont="1" applyBorder="1" applyAlignment="1">
      <alignment vertical="center"/>
    </xf>
    <xf numFmtId="14" fontId="19" fillId="0" borderId="16" xfId="10" applyFont="1" applyFill="1" applyBorder="1" applyAlignment="1">
      <alignment horizontal="right" vertical="center" indent="1"/>
    </xf>
    <xf numFmtId="0" fontId="17" fillId="0" borderId="16" xfId="5" applyFont="1" applyBorder="1" applyAlignment="1">
      <alignment horizontal="left" vertical="center" indent="1"/>
    </xf>
    <xf numFmtId="0" fontId="17" fillId="0" borderId="17" xfId="5" applyFont="1" applyBorder="1" applyAlignment="1">
      <alignment horizontal="left" vertical="center" indent="1"/>
    </xf>
    <xf numFmtId="165" fontId="19" fillId="0" borderId="16" xfId="8" applyNumberFormat="1" applyFont="1" applyFill="1" applyBorder="1" applyAlignment="1">
      <alignment horizontal="right" vertical="center" indent="1"/>
    </xf>
    <xf numFmtId="0" fontId="20" fillId="0" borderId="0" xfId="5" applyFont="1" applyBorder="1" applyAlignment="1">
      <alignment vertical="center"/>
    </xf>
    <xf numFmtId="14" fontId="21" fillId="0" borderId="0" xfId="10" applyFont="1" applyFill="1" applyBorder="1" applyAlignment="1">
      <alignment horizontal="right" indent="1"/>
    </xf>
    <xf numFmtId="0" fontId="22" fillId="0" borderId="0" xfId="5" applyFont="1" applyBorder="1" applyAlignment="1">
      <alignment vertical="center"/>
    </xf>
    <xf numFmtId="165" fontId="18" fillId="0" borderId="0" xfId="8" applyNumberFormat="1" applyFont="1" applyFill="1" applyAlignment="1">
      <alignment horizontal="right" indent="1"/>
    </xf>
    <xf numFmtId="0" fontId="23" fillId="0" borderId="0" xfId="5" applyFont="1" applyFill="1" applyBorder="1" applyAlignment="1">
      <alignment horizontal="left" vertical="center" indent="1"/>
    </xf>
    <xf numFmtId="165" fontId="17" fillId="0" borderId="0" xfId="7" applyFont="1" applyFill="1" applyBorder="1" applyAlignment="1">
      <alignment horizontal="right" vertical="center" indent="1"/>
    </xf>
    <xf numFmtId="0" fontId="24" fillId="0" borderId="0" xfId="0" applyFont="1"/>
    <xf numFmtId="0" fontId="23" fillId="0" borderId="0" xfId="4" applyFont="1" applyFill="1" applyBorder="1" applyAlignment="1">
      <alignment horizontal="left" vertical="top" indent="1"/>
    </xf>
    <xf numFmtId="0" fontId="17" fillId="0" borderId="0" xfId="4" applyFont="1" applyFill="1" applyBorder="1" applyAlignment="1">
      <alignment horizontal="right" vertical="center" indent="1"/>
    </xf>
    <xf numFmtId="0" fontId="0" fillId="0" borderId="18" xfId="0" applyBorder="1"/>
    <xf numFmtId="0" fontId="0" fillId="0" borderId="8" xfId="0" applyBorder="1" applyAlignment="1">
      <alignment vertical="center"/>
    </xf>
    <xf numFmtId="0" fontId="26" fillId="0" borderId="0" xfId="11" applyFont="1" applyFill="1">
      <alignment horizontal="center" vertical="center" wrapText="1"/>
    </xf>
    <xf numFmtId="1" fontId="24" fillId="0" borderId="0" xfId="9" applyFont="1" applyFill="1" applyBorder="1" applyAlignment="1">
      <alignment horizontal="center" vertical="center"/>
    </xf>
    <xf numFmtId="14" fontId="24" fillId="0" borderId="0" xfId="10" applyFont="1" applyFill="1" applyBorder="1" applyAlignment="1">
      <alignment horizontal="center" vertical="center"/>
    </xf>
    <xf numFmtId="165" fontId="24" fillId="0" borderId="0" xfId="12" applyFont="1" applyFill="1" applyBorder="1" applyAlignment="1">
      <alignment horizontal="right" vertical="center" indent="2"/>
    </xf>
    <xf numFmtId="165" fontId="24" fillId="0" borderId="0" xfId="12" applyFont="1" applyFill="1" applyBorder="1" applyAlignment="1">
      <alignment horizontal="center" vertical="center"/>
    </xf>
    <xf numFmtId="165" fontId="24" fillId="0" borderId="0" xfId="12" applyFont="1" applyFill="1" applyBorder="1" applyAlignment="1">
      <alignment horizontal="right" vertical="center" indent="3"/>
    </xf>
    <xf numFmtId="1" fontId="0" fillId="0" borderId="0" xfId="9" applyFont="1" applyFill="1"/>
    <xf numFmtId="14" fontId="0" fillId="0" borderId="0" xfId="10" applyFont="1" applyFill="1"/>
    <xf numFmtId="165" fontId="0" fillId="0" borderId="0" xfId="12" applyFont="1" applyFill="1">
      <alignment horizontal="right" indent="2"/>
    </xf>
    <xf numFmtId="10" fontId="19" fillId="0" borderId="14" xfId="2" applyNumberFormat="1" applyFont="1" applyFill="1" applyBorder="1" applyAlignment="1">
      <alignment horizontal="right" vertical="center" indent="1"/>
    </xf>
    <xf numFmtId="1" fontId="24" fillId="7" borderId="0" xfId="9" applyFont="1" applyFill="1" applyBorder="1" applyAlignment="1">
      <alignment horizontal="center" vertical="center"/>
    </xf>
    <xf numFmtId="14" fontId="24" fillId="7" borderId="0" xfId="10" applyFont="1" applyFill="1" applyBorder="1" applyAlignment="1">
      <alignment horizontal="center" vertical="center"/>
    </xf>
    <xf numFmtId="165" fontId="24" fillId="7" borderId="0" xfId="12" applyFont="1" applyFill="1" applyBorder="1" applyAlignment="1">
      <alignment horizontal="right" vertical="center" indent="2"/>
    </xf>
    <xf numFmtId="165" fontId="24" fillId="7" borderId="0" xfId="12" applyFont="1" applyFill="1" applyBorder="1" applyAlignment="1">
      <alignment horizontal="center" vertical="center"/>
    </xf>
    <xf numFmtId="165" fontId="24" fillId="7" borderId="0" xfId="12" applyFont="1" applyFill="1" applyBorder="1" applyAlignment="1">
      <alignment horizontal="right" vertical="center" indent="3"/>
    </xf>
    <xf numFmtId="0" fontId="2" fillId="0" borderId="0" xfId="0" applyFont="1" applyBorder="1" applyAlignment="1">
      <alignment horizontal="center" vertical="center"/>
    </xf>
    <xf numFmtId="0" fontId="2" fillId="0" borderId="0" xfId="0" applyFont="1" applyBorder="1" applyAlignment="1">
      <alignment horizontal="center" vertical="center"/>
    </xf>
    <xf numFmtId="8" fontId="2" fillId="0" borderId="0" xfId="1" applyNumberFormat="1" applyFont="1" applyBorder="1"/>
    <xf numFmtId="0" fontId="2" fillId="0" borderId="0" xfId="0" applyFont="1" applyBorder="1" applyAlignment="1">
      <alignment horizontal="left" vertical="center"/>
    </xf>
    <xf numFmtId="0" fontId="11" fillId="0" borderId="0" xfId="0" applyFont="1" applyAlignment="1">
      <alignment vertical="center"/>
    </xf>
    <xf numFmtId="0" fontId="27" fillId="0" borderId="0" xfId="13" applyAlignment="1">
      <alignment vertical="center"/>
    </xf>
  </cellXfs>
  <cellStyles count="14">
    <cellStyle name="Amount" xfId="7" xr:uid="{FD5F47C4-EFA5-431F-992F-32159252B566}"/>
    <cellStyle name="Currency" xfId="1" builtinId="4"/>
    <cellStyle name="Date" xfId="10" xr:uid="{5E854A56-41D8-451D-A110-3430F79D569A}"/>
    <cellStyle name="Explanatory Text" xfId="5" builtinId="53"/>
    <cellStyle name="Heading 2" xfId="3" builtinId="17"/>
    <cellStyle name="Heading 3" xfId="4" builtinId="18"/>
    <cellStyle name="Heading 4 Right aligned" xfId="6" xr:uid="{0FE53723-A111-441D-9113-817F4E735330}"/>
    <cellStyle name="Hyperlink" xfId="13" builtinId="8"/>
    <cellStyle name="Loan Summary" xfId="8" xr:uid="{31CBBBD7-D93D-474D-8F38-C3A6BDA6ACFB}"/>
    <cellStyle name="Normal" xfId="0" builtinId="0"/>
    <cellStyle name="Number" xfId="9" xr:uid="{4591FD9B-216D-4E69-93CA-34A8A5FEB916}"/>
    <cellStyle name="Percent" xfId="2" builtinId="5"/>
    <cellStyle name="Style 6" xfId="11" xr:uid="{F811D645-BAFC-4A59-8009-C590ECF2F3F1}"/>
    <cellStyle name="Table Amount" xfId="12" xr:uid="{3531FB95-5457-45FB-9F28-8AA41FA34217}"/>
  </cellStyles>
  <dxfs count="16">
    <dxf>
      <font>
        <color theme="0"/>
      </font>
      <fill>
        <patternFill>
          <bgColor theme="0"/>
        </patternFill>
      </fill>
      <border>
        <left/>
        <right/>
        <top/>
        <bottom/>
        <vertical/>
        <horizontal/>
      </border>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sz val="14"/>
        <color theme="1" tint="0.34998626667073579"/>
        <name val="Calibri"/>
        <family val="2"/>
        <scheme val="minor"/>
      </font>
      <fill>
        <patternFill patternType="none">
          <fgColor indexed="64"/>
          <bgColor auto="1"/>
        </patternFill>
      </fill>
      <alignment vertical="center" textRotation="0" indent="0" justifyLastLine="0" shrinkToFit="0" readingOrder="0"/>
    </dxf>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s>
  <tableStyles count="1" defaultTableStyle="TableStyleMedium9" defaultPivotStyle="PivotStyleLight16">
    <tableStyle name="Loan Amortization Schedule" pivot="0" count="3" xr9:uid="{590B6003-21E1-4583-8FC7-E08AD4F1117D}">
      <tableStyleElement type="wholeTable" dxfId="15"/>
      <tableStyleElement type="headerRow" dxfId="14"/>
      <tableStyleElement type="totalRow" dxfId="1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11430</xdr:colOff>
      <xdr:row>4</xdr:row>
      <xdr:rowOff>222250</xdr:rowOff>
    </xdr:to>
    <xdr:pic>
      <xdr:nvPicPr>
        <xdr:cNvPr id="2" name="Graphic 1" descr="bank building icon">
          <a:extLst>
            <a:ext uri="{FF2B5EF4-FFF2-40B4-BE49-F238E27FC236}">
              <a16:creationId xmlns:a16="http://schemas.microsoft.com/office/drawing/2014/main" id="{1C5B9158-AD73-4307-B4BE-28CD5D1CF96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266700"/>
          <a:ext cx="887730" cy="908050"/>
        </a:xfrm>
        <a:prstGeom prst="rect">
          <a:avLst/>
        </a:prstGeom>
      </xdr:spPr>
    </xdr:pic>
    <xdr:clientData/>
  </xdr:twoCellAnchor>
  <xdr:twoCellAnchor editAs="oneCell">
    <xdr:from>
      <xdr:col>1</xdr:col>
      <xdr:colOff>0</xdr:colOff>
      <xdr:row>1</xdr:row>
      <xdr:rowOff>0</xdr:rowOff>
    </xdr:from>
    <xdr:to>
      <xdr:col>2</xdr:col>
      <xdr:colOff>11430</xdr:colOff>
      <xdr:row>4</xdr:row>
      <xdr:rowOff>222250</xdr:rowOff>
    </xdr:to>
    <xdr:pic>
      <xdr:nvPicPr>
        <xdr:cNvPr id="3" name="Graphic 2" descr="bank building icon">
          <a:extLst>
            <a:ext uri="{FF2B5EF4-FFF2-40B4-BE49-F238E27FC236}">
              <a16:creationId xmlns:a16="http://schemas.microsoft.com/office/drawing/2014/main" id="{EFAD9D7F-2EBC-4969-A54D-73BDA92ACEF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38125" y="266700"/>
          <a:ext cx="887730" cy="908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oan%20Amortization%20Schedu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Schedule"/>
    </sheetNames>
    <definedNames>
      <definedName name="End_Bal" refersTo="#REF!"/>
      <definedName name="LoanIsGood" refersTo="#REF!"/>
      <definedName name="PaymentsPerYear" refersTo="='Loan Schedule'!$E$8"/>
    </definedNames>
    <sheetDataSet>
      <sheetData sheetId="0">
        <row r="8">
          <cell r="E8">
            <v>12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1201CF-32AC-4AE5-9BE5-662C2AD8B282}" name="PaymentSchedule3" displayName="PaymentSchedule3" ref="B13:K381" totalsRowShown="0" headerRowDxfId="12" dataDxfId="11" headerRowCellStyle="Style 6">
  <tableColumns count="10">
    <tableColumn id="1" xr3:uid="{18D0A01C-FB2F-4BA3-B848-9822EE0A868A}" name="Payment Number" dataDxfId="10" dataCellStyle="Number">
      <calculatedColumnFormula>IF(LoanIsGood,IF(ROW()-ROW(PaymentSchedule3[[#Headers],[Payment Number]])&gt;ScheduledNumberOfPayments,"",ROW()-ROW(PaymentSchedule3[[#Headers],[Payment Number]])),"")</calculatedColumnFormula>
    </tableColumn>
    <tableColumn id="2" xr3:uid="{16802B3D-F1B4-4042-A947-BF67A6B4F884}" name="Payment_x000a_Date" dataDxfId="9" dataCellStyle="Date">
      <calculatedColumnFormula>IF(PaymentSchedule3[[#This Row],[Payment Number]]&lt;&gt;"",EOMONTH(LoanStartDate,ROW(PaymentSchedule3[[#This Row],[Payment Number]])-ROW(PaymentSchedule3[[#Headers],[Payment Number]])-2)+DAY(LoanStartDate),"")</calculatedColumnFormula>
    </tableColumn>
    <tableColumn id="3" xr3:uid="{927F9D5C-7BD1-4C9A-9571-E43B863EB3F8}" name="Beginning_x000a_Balance" dataDxfId="8" dataCellStyle="Table Amount">
      <calculatedColumnFormula>IF(PaymentSchedule3[[#This Row],[Payment Number]]&lt;&gt;"",IF(ROW()-ROW(PaymentSchedule3[[#Headers],[Beginning
Balance]])=1,LoanAmount,INDEX(PaymentSchedule3[Ending
Balance],ROW()-ROW(PaymentSchedule3[[#Headers],[Beginning
Balance]])-1)),"")</calculatedColumnFormula>
    </tableColumn>
    <tableColumn id="4" xr3:uid="{16EE4238-6E02-49BA-B15B-FC7151EB73BA}" name="Scheduled Payment" dataDxfId="7" dataCellStyle="Table Amount">
      <calculatedColumnFormula>IF(PaymentSchedule3[[#This Row],[Payment Number]]&lt;&gt;"",ScheduledPayment,"")</calculatedColumnFormula>
    </tableColumn>
    <tableColumn id="5" xr3:uid="{65CD83D9-6020-4BDC-99A6-08ADBE379092}" name="Extra_x000a_Payment" dataDxfId="6" dataCellStyle="Table Amount">
      <calculatedColumnFormula>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calculatedColumnFormula>
    </tableColumn>
    <tableColumn id="6" xr3:uid="{C1F17407-64DB-41E0-9449-651942D10F11}" name="Total_x000a_Payment" dataDxfId="5" dataCellStyle="Table Amount">
      <calculatedColumnFormula>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calculatedColumnFormula>
    </tableColumn>
    <tableColumn id="7" xr3:uid="{D4301C71-74C4-4FF0-81DF-363B444B65BC}" name="Principal" dataDxfId="4" dataCellStyle="Table Amount">
      <calculatedColumnFormula>IF(PaymentSchedule3[[#This Row],[Payment Number]]&lt;&gt;"",PaymentSchedule3[[#This Row],[Total
Payment]]-PaymentSchedule3[[#This Row],[Interest]],"")</calculatedColumnFormula>
    </tableColumn>
    <tableColumn id="8" xr3:uid="{BB84EA71-DB2E-4198-B8BB-AD1D731A500E}" name="Interest" dataDxfId="3" dataCellStyle="Table Amount">
      <calculatedColumnFormula>IF(PaymentSchedule3[[#This Row],[Payment Number]]&lt;&gt;"",PaymentSchedule3[[#This Row],[Beginning
Balance]]*(InterestRate/PaymentsPerYear),"")</calculatedColumnFormula>
    </tableColumn>
    <tableColumn id="9" xr3:uid="{B4A0FDA3-373A-4FEC-B2FF-04D466F90866}" name="Ending_x000a_Balance" dataDxfId="2" dataCellStyle="Table Amount">
      <calculatedColumnFormula>IF(PaymentSchedule3[[#This Row],[Payment Number]]&lt;&gt;"",IF(PaymentSchedule3[[#This Row],[Scheduled Payment]]+PaymentSchedule3[[#This Row],[Extra
Payment]]&lt;=PaymentSchedule3[[#This Row],[Beginning
Balance]],PaymentSchedule3[[#This Row],[Beginning
Balance]]-PaymentSchedule3[[#This Row],[Principal]],0),"")</calculatedColumnFormula>
    </tableColumn>
    <tableColumn id="10" xr3:uid="{C15D5E80-5757-4E44-9C09-8AA8CDC511F8}" name="Cumulative_x000a_Interest" dataDxfId="1" dataCellStyle="Table Amount">
      <calculatedColumnFormula>IF(PaymentSchedule3[[#This Row],[Payment Number]]&lt;&gt;"",SUM(INDEX(PaymentSchedule3[Interest],1,1):PaymentSchedule3[[#This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npr.org/2021/04/21/989176846/sanders-and-top-progressives-push-to-make-college-free-for-most-americans" TargetMode="External"/><Relationship Id="rId7" Type="http://schemas.openxmlformats.org/officeDocument/2006/relationships/hyperlink" Target="https://www.forbes.com/sites/robertfarrington/2021/02/08/will-free-college-become-a-reality-under-biden/?sh=4913b9cf51cb" TargetMode="External"/><Relationship Id="rId2" Type="http://schemas.openxmlformats.org/officeDocument/2006/relationships/hyperlink" Target="https://www.nytimes.com/2022/05/19/learning/free-college.html" TargetMode="External"/><Relationship Id="rId1" Type="http://schemas.openxmlformats.org/officeDocument/2006/relationships/hyperlink" Target="https://www.washingtonpost.com/education/2022/03/05/tuition-free-college-states/" TargetMode="External"/><Relationship Id="rId6" Type="http://schemas.openxmlformats.org/officeDocument/2006/relationships/hyperlink" Target="https://rollcall.com/2021/04/21/progressive-lawmakers-push-for-free-college-for-most-families/" TargetMode="External"/><Relationship Id="rId5" Type="http://schemas.openxmlformats.org/officeDocument/2006/relationships/hyperlink" Target="https://edsource.org/2020/tuition-free-college-is-critical-to-our-economy/641232" TargetMode="External"/><Relationship Id="rId4" Type="http://schemas.openxmlformats.org/officeDocument/2006/relationships/hyperlink" Target="https://www.cnbc.com/2021/01/18/biden-administration-free-college.html"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5"/>
  <sheetViews>
    <sheetView tabSelected="1" workbookViewId="0">
      <selection activeCell="C8" sqref="C8"/>
    </sheetView>
  </sheetViews>
  <sheetFormatPr defaultRowHeight="12.75" x14ac:dyDescent="0.2"/>
  <cols>
    <col min="1" max="1" width="43.140625" customWidth="1"/>
    <col min="2" max="2" width="18.5703125" customWidth="1"/>
    <col min="3" max="3" width="29.85546875" customWidth="1"/>
    <col min="4" max="4" width="16.28515625" customWidth="1"/>
    <col min="5" max="5" width="16.5703125" customWidth="1"/>
  </cols>
  <sheetData>
    <row r="1" spans="1:6" ht="15.75" x14ac:dyDescent="0.25">
      <c r="A1" s="1" t="s">
        <v>0</v>
      </c>
      <c r="B1" s="1" t="s">
        <v>41</v>
      </c>
      <c r="C1" s="8" t="s">
        <v>1</v>
      </c>
      <c r="D1" s="9"/>
    </row>
    <row r="2" spans="1:6" ht="15" x14ac:dyDescent="0.2">
      <c r="A2" s="2" t="s">
        <v>6</v>
      </c>
      <c r="B2" s="11">
        <f>D2</f>
        <v>185168</v>
      </c>
      <c r="C2" s="6" t="s">
        <v>4</v>
      </c>
      <c r="D2" s="3">
        <v>185168</v>
      </c>
    </row>
    <row r="3" spans="1:6" ht="15" x14ac:dyDescent="0.2">
      <c r="A3" s="2" t="s">
        <v>2</v>
      </c>
      <c r="B3" s="3">
        <f>PMT(D3/12,D4*12,-B2)</f>
        <v>1373.1965917968894</v>
      </c>
      <c r="C3" s="6" t="s">
        <v>5</v>
      </c>
      <c r="D3" s="4">
        <v>7.5399999999999995E-2</v>
      </c>
    </row>
    <row r="4" spans="1:6" ht="15" x14ac:dyDescent="0.2">
      <c r="A4" s="2"/>
      <c r="B4" s="3"/>
      <c r="C4" s="6" t="s">
        <v>3</v>
      </c>
      <c r="D4" s="2">
        <v>25</v>
      </c>
    </row>
    <row r="5" spans="1:6" ht="15" x14ac:dyDescent="0.2">
      <c r="A5" s="5"/>
      <c r="B5" s="12"/>
      <c r="C5" s="5"/>
      <c r="D5" s="5"/>
    </row>
    <row r="6" spans="1:6" ht="15" x14ac:dyDescent="0.2">
      <c r="A6" s="5"/>
      <c r="B6" s="12"/>
      <c r="C6" s="5"/>
      <c r="D6" s="5"/>
    </row>
    <row r="7" spans="1:6" ht="15" x14ac:dyDescent="0.2">
      <c r="A7" s="5" t="s">
        <v>7</v>
      </c>
      <c r="B7" s="12">
        <v>80000</v>
      </c>
      <c r="C7" s="5" t="s">
        <v>61</v>
      </c>
      <c r="D7" s="5"/>
      <c r="F7" s="17" t="s">
        <v>62</v>
      </c>
    </row>
    <row r="8" spans="1:6" ht="15" x14ac:dyDescent="0.2">
      <c r="A8" s="5" t="s">
        <v>8</v>
      </c>
      <c r="B8" s="16">
        <v>0.28370000000000001</v>
      </c>
      <c r="C8" s="5" t="s">
        <v>12</v>
      </c>
      <c r="D8" s="5"/>
    </row>
    <row r="9" spans="1:6" ht="15" x14ac:dyDescent="0.2">
      <c r="A9" s="5" t="s">
        <v>9</v>
      </c>
      <c r="B9" s="12">
        <f>SUM(B7-(B7*B8))</f>
        <v>57304</v>
      </c>
      <c r="C9" s="5"/>
      <c r="D9" s="5"/>
    </row>
    <row r="10" spans="1:6" ht="15" x14ac:dyDescent="0.2">
      <c r="A10" s="5" t="s">
        <v>10</v>
      </c>
      <c r="B10" s="12">
        <f>2771.9*12</f>
        <v>33262.800000000003</v>
      </c>
      <c r="C10" s="5" t="s">
        <v>60</v>
      </c>
      <c r="D10" s="5"/>
      <c r="F10" s="17" t="s">
        <v>11</v>
      </c>
    </row>
    <row r="11" spans="1:6" ht="15" x14ac:dyDescent="0.2">
      <c r="A11" s="5" t="s">
        <v>13</v>
      </c>
      <c r="B11" s="12">
        <f>B9-B10</f>
        <v>24041.199999999997</v>
      </c>
      <c r="C11" s="71" t="s">
        <v>42</v>
      </c>
      <c r="D11" s="5"/>
    </row>
    <row r="12" spans="1:6" ht="15" x14ac:dyDescent="0.2">
      <c r="A12" s="5" t="s">
        <v>14</v>
      </c>
      <c r="B12" s="16">
        <v>0.1</v>
      </c>
      <c r="C12" s="71"/>
      <c r="D12" s="5"/>
    </row>
    <row r="13" spans="1:6" ht="15" x14ac:dyDescent="0.2">
      <c r="A13" s="5" t="s">
        <v>15</v>
      </c>
      <c r="B13" s="12">
        <f>SUM(B11*B12)/12</f>
        <v>200.34333333333333</v>
      </c>
      <c r="C13" s="71"/>
      <c r="D13" s="5"/>
    </row>
    <row r="14" spans="1:6" ht="15" x14ac:dyDescent="0.2">
      <c r="A14" s="5"/>
      <c r="B14" s="12"/>
      <c r="C14" s="72"/>
      <c r="D14" s="5"/>
    </row>
    <row r="15" spans="1:6" ht="15" x14ac:dyDescent="0.2">
      <c r="A15" s="5"/>
      <c r="B15" s="12"/>
      <c r="C15" s="72"/>
      <c r="D15" s="5"/>
    </row>
    <row r="16" spans="1:6" ht="15" x14ac:dyDescent="0.2">
      <c r="A16" s="5" t="s">
        <v>43</v>
      </c>
      <c r="B16" s="73">
        <f>Amortization!J133</f>
        <v>181324.62863780666</v>
      </c>
      <c r="C16" s="74"/>
      <c r="D16" s="5"/>
    </row>
    <row r="17" spans="1:5" ht="15" x14ac:dyDescent="0.2">
      <c r="A17" s="5" t="s">
        <v>45</v>
      </c>
      <c r="B17" s="73">
        <f>B3*108</f>
        <v>148305.23191406406</v>
      </c>
      <c r="C17" s="74" t="s">
        <v>46</v>
      </c>
      <c r="D17" s="5"/>
    </row>
    <row r="18" spans="1:5" ht="15" x14ac:dyDescent="0.2">
      <c r="A18" s="5" t="s">
        <v>47</v>
      </c>
      <c r="B18" s="73">
        <f>B16</f>
        <v>181324.62863780666</v>
      </c>
      <c r="C18" s="74" t="s">
        <v>49</v>
      </c>
      <c r="D18" s="5"/>
    </row>
    <row r="19" spans="1:5" ht="15" x14ac:dyDescent="0.2">
      <c r="A19" s="5" t="s">
        <v>48</v>
      </c>
      <c r="B19" s="73">
        <f>B18-B17</f>
        <v>33019.396723742597</v>
      </c>
      <c r="C19" s="74"/>
      <c r="D19" s="5"/>
    </row>
    <row r="20" spans="1:5" ht="15" x14ac:dyDescent="0.2">
      <c r="A20" s="5"/>
      <c r="B20" s="73"/>
      <c r="C20" s="74"/>
      <c r="D20" s="5"/>
    </row>
    <row r="21" spans="1:5" ht="15" x14ac:dyDescent="0.2">
      <c r="A21" s="5"/>
      <c r="B21" s="73"/>
      <c r="C21" s="74"/>
      <c r="D21" s="5"/>
    </row>
    <row r="22" spans="1:5" ht="15" x14ac:dyDescent="0.2">
      <c r="A22" s="5" t="s">
        <v>44</v>
      </c>
      <c r="B22" s="73">
        <f>Amortization!J253</f>
        <v>139619.07660143799</v>
      </c>
      <c r="C22" s="74"/>
      <c r="D22" s="5"/>
    </row>
    <row r="23" spans="1:5" ht="15" x14ac:dyDescent="0.2">
      <c r="A23" s="5" t="s">
        <v>45</v>
      </c>
      <c r="B23" s="73">
        <f>B3*228</f>
        <v>313088.82292969077</v>
      </c>
      <c r="C23" s="74"/>
      <c r="D23" s="5"/>
    </row>
    <row r="24" spans="1:5" ht="15" x14ac:dyDescent="0.2">
      <c r="A24" s="5" t="s">
        <v>47</v>
      </c>
      <c r="B24" s="73">
        <f>B22</f>
        <v>139619.07660143799</v>
      </c>
      <c r="C24" s="74" t="s">
        <v>50</v>
      </c>
      <c r="D24" s="10"/>
    </row>
    <row r="25" spans="1:5" ht="15" x14ac:dyDescent="0.2">
      <c r="A25" s="5" t="s">
        <v>48</v>
      </c>
      <c r="B25" s="73">
        <f>B24-B23</f>
        <v>-173469.74632825278</v>
      </c>
      <c r="C25" s="15"/>
      <c r="D25" s="15"/>
    </row>
    <row r="26" spans="1:5" x14ac:dyDescent="0.2">
      <c r="A26" s="15"/>
      <c r="B26" s="15"/>
      <c r="C26" s="15"/>
      <c r="D26" s="15"/>
      <c r="E26" s="15"/>
    </row>
    <row r="27" spans="1:5" x14ac:dyDescent="0.2">
      <c r="A27" s="15"/>
      <c r="B27" s="15"/>
      <c r="C27" s="14"/>
      <c r="D27" s="14"/>
      <c r="E27" s="15"/>
    </row>
    <row r="28" spans="1:5" x14ac:dyDescent="0.2">
      <c r="A28" s="14"/>
      <c r="B28" s="14"/>
      <c r="C28" s="14"/>
      <c r="D28" s="14"/>
      <c r="E28" s="14"/>
    </row>
    <row r="29" spans="1:5" x14ac:dyDescent="0.2">
      <c r="A29" s="13" t="s">
        <v>51</v>
      </c>
      <c r="B29" s="14"/>
      <c r="C29" s="14"/>
      <c r="D29" s="14"/>
      <c r="E29" s="14"/>
    </row>
    <row r="30" spans="1:5" x14ac:dyDescent="0.2">
      <c r="A30" s="14"/>
      <c r="B30" s="14"/>
      <c r="C30" s="14"/>
      <c r="D30" s="14"/>
      <c r="E30" s="14"/>
    </row>
    <row r="31" spans="1:5" x14ac:dyDescent="0.2">
      <c r="A31" s="13" t="s">
        <v>59</v>
      </c>
      <c r="B31" s="14"/>
      <c r="C31" s="13"/>
      <c r="D31" s="13"/>
      <c r="E31" s="14"/>
    </row>
    <row r="32" spans="1:5" ht="15" x14ac:dyDescent="0.2">
      <c r="A32" s="75"/>
      <c r="B32" s="13"/>
      <c r="C32" s="13"/>
      <c r="D32" s="13"/>
      <c r="E32" s="13"/>
    </row>
    <row r="33" spans="1:5" x14ac:dyDescent="0.2">
      <c r="A33" s="76" t="s">
        <v>52</v>
      </c>
      <c r="B33" s="13"/>
      <c r="E33" s="13"/>
    </row>
    <row r="34" spans="1:5" ht="15" x14ac:dyDescent="0.2">
      <c r="A34" s="75"/>
      <c r="B34" s="7"/>
    </row>
    <row r="35" spans="1:5" x14ac:dyDescent="0.2">
      <c r="A35" s="76" t="s">
        <v>53</v>
      </c>
    </row>
    <row r="36" spans="1:5" ht="15" x14ac:dyDescent="0.2">
      <c r="A36" s="75"/>
    </row>
    <row r="37" spans="1:5" x14ac:dyDescent="0.2">
      <c r="A37" s="76" t="s">
        <v>54</v>
      </c>
    </row>
    <row r="38" spans="1:5" ht="15" x14ac:dyDescent="0.2">
      <c r="A38" s="75"/>
    </row>
    <row r="39" spans="1:5" x14ac:dyDescent="0.2">
      <c r="A39" s="76" t="s">
        <v>55</v>
      </c>
    </row>
    <row r="40" spans="1:5" ht="15" x14ac:dyDescent="0.2">
      <c r="A40" s="75"/>
    </row>
    <row r="41" spans="1:5" x14ac:dyDescent="0.2">
      <c r="A41" s="76" t="s">
        <v>56</v>
      </c>
    </row>
    <row r="42" spans="1:5" ht="15" x14ac:dyDescent="0.2">
      <c r="A42" s="75"/>
    </row>
    <row r="43" spans="1:5" x14ac:dyDescent="0.2">
      <c r="A43" s="76" t="s">
        <v>57</v>
      </c>
    </row>
    <row r="44" spans="1:5" ht="15" x14ac:dyDescent="0.2">
      <c r="A44" s="75"/>
    </row>
    <row r="45" spans="1:5" x14ac:dyDescent="0.2">
      <c r="A45" s="76" t="s">
        <v>58</v>
      </c>
    </row>
  </sheetData>
  <mergeCells count="1">
    <mergeCell ref="C11:C13"/>
  </mergeCells>
  <phoneticPr fontId="0" type="noConversion"/>
  <hyperlinks>
    <hyperlink ref="A33" r:id="rId1" display="https://www.washingtonpost.com/education/2022/03/05/tuition-free-college-states/" xr:uid="{015B48A0-2C37-43F4-9EC0-E85327CA7F12}"/>
    <hyperlink ref="A35" r:id="rId2" display="https://www.nytimes.com/2022/05/19/learning/free-college.html" xr:uid="{9B1060AF-CB31-4886-98CF-8F6AABCD9474}"/>
    <hyperlink ref="A37" r:id="rId3" display="https://www.npr.org/2021/04/21/989176846/sanders-and-top-progressives-push-to-make-college-free-for-most-americans" xr:uid="{C80342AA-5F97-46D7-AA41-4AC568001D3B}"/>
    <hyperlink ref="A39" r:id="rId4" display="https://www.cnbc.com/2021/01/18/biden-administration-free-college.html" xr:uid="{329AF8F8-6CF6-4651-8EEA-B16F0D10A159}"/>
    <hyperlink ref="A41" r:id="rId5" display="https://edsource.org/2020/tuition-free-college-is-critical-to-our-economy/641232" xr:uid="{08CD64F2-0E3C-4EB7-B20C-69205E3AF466}"/>
    <hyperlink ref="A43" r:id="rId6" display="https://rollcall.com/2021/04/21/progressive-lawmakers-push-for-free-college-for-most-families/" xr:uid="{30E15018-AF09-4C7F-BD2B-FDCB6FE4D885}"/>
    <hyperlink ref="A45" r:id="rId7" display="https://www.forbes.com/sites/robertfarrington/2021/02/08/will-free-college-become-a-reality-under-biden/?sh=4913b9cf51cb" xr:uid="{367DD62B-818F-41C4-9DF6-AF748ED5FB11}"/>
  </hyperlinks>
  <pageMargins left="0.75" right="0.75" top="1" bottom="1" header="0.5" footer="0.5"/>
  <pageSetup scale="95" orientation="landscape" r:id="rId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FE123-91FC-4FFE-9DA8-E13817D27BB3}">
  <dimension ref="B1:K381"/>
  <sheetViews>
    <sheetView workbookViewId="0">
      <selection activeCell="B253" sqref="B253:K253"/>
    </sheetView>
  </sheetViews>
  <sheetFormatPr defaultColWidth="8.85546875" defaultRowHeight="12.75" x14ac:dyDescent="0.2"/>
  <cols>
    <col min="1" max="1" width="3.5703125" customWidth="1"/>
    <col min="2" max="2" width="12.85546875" customWidth="1"/>
    <col min="3" max="3" width="14.7109375" customWidth="1"/>
    <col min="4" max="4" width="16.7109375" customWidth="1"/>
    <col min="5" max="10" width="15.7109375" customWidth="1"/>
    <col min="11" max="11" width="17.7109375" customWidth="1"/>
  </cols>
  <sheetData>
    <row r="1" spans="2:11" s="18" customFormat="1" ht="21" customHeight="1" x14ac:dyDescent="0.25">
      <c r="B1" s="19"/>
      <c r="C1" s="19"/>
      <c r="D1" s="19"/>
      <c r="E1" s="19"/>
      <c r="F1" s="19"/>
      <c r="G1" s="19"/>
      <c r="H1" s="19"/>
      <c r="I1" s="19"/>
      <c r="J1" s="19"/>
      <c r="K1" s="19"/>
    </row>
    <row r="2" spans="2:11" s="18" customFormat="1" ht="67.900000000000006" customHeight="1" x14ac:dyDescent="0.25">
      <c r="B2" s="19"/>
      <c r="C2" s="20" t="s">
        <v>16</v>
      </c>
      <c r="D2" s="20"/>
      <c r="E2" s="20"/>
      <c r="F2" s="20"/>
      <c r="G2" s="20"/>
      <c r="H2" s="20"/>
      <c r="I2" s="20"/>
      <c r="J2" s="20"/>
      <c r="K2" s="20"/>
    </row>
    <row r="3" spans="2:11" s="18" customFormat="1" ht="24" customHeight="1" x14ac:dyDescent="0.25">
      <c r="B3" s="19"/>
      <c r="C3" s="19"/>
      <c r="D3" s="19"/>
      <c r="E3" s="19"/>
      <c r="F3" s="19"/>
      <c r="G3" s="19"/>
      <c r="H3" s="19"/>
      <c r="I3" s="19"/>
      <c r="J3" s="19"/>
      <c r="K3" s="19"/>
    </row>
    <row r="4" spans="2:11" ht="75.75" customHeight="1" x14ac:dyDescent="0.2">
      <c r="B4" s="21" t="s">
        <v>17</v>
      </c>
      <c r="C4" s="22"/>
      <c r="D4" s="23"/>
      <c r="E4" s="24"/>
      <c r="G4" s="25" t="s">
        <v>18</v>
      </c>
      <c r="H4" s="24"/>
      <c r="I4" s="24"/>
      <c r="J4" s="26"/>
    </row>
    <row r="5" spans="2:11" ht="24" customHeight="1" x14ac:dyDescent="0.2">
      <c r="B5" s="27" t="s">
        <v>19</v>
      </c>
      <c r="C5" s="27"/>
      <c r="D5" s="28"/>
      <c r="E5" s="29">
        <f>'Student Loans'!B2</f>
        <v>185168</v>
      </c>
      <c r="G5" s="30" t="s">
        <v>20</v>
      </c>
      <c r="H5" s="31"/>
      <c r="I5" s="32">
        <f>IF(LoanIsGood,-PMT(InterestRate/PaymentsPerYear,ScheduledNumberOfPayments,LoanAmount),"")</f>
        <v>1373.1965917968894</v>
      </c>
      <c r="J5" s="32"/>
      <c r="K5" s="32"/>
    </row>
    <row r="6" spans="2:11" ht="24" customHeight="1" x14ac:dyDescent="0.2">
      <c r="B6" s="27" t="s">
        <v>21</v>
      </c>
      <c r="C6" s="27"/>
      <c r="D6" s="28"/>
      <c r="E6" s="65">
        <f>'Student Loans'!D3</f>
        <v>7.5399999999999995E-2</v>
      </c>
      <c r="G6" s="33" t="s">
        <v>22</v>
      </c>
      <c r="H6" s="34"/>
      <c r="I6" s="35">
        <f>LoanPeriod*12</f>
        <v>300</v>
      </c>
      <c r="J6" s="35"/>
      <c r="K6" s="35"/>
    </row>
    <row r="7" spans="2:11" ht="24" customHeight="1" x14ac:dyDescent="0.2">
      <c r="B7" s="27" t="s">
        <v>23</v>
      </c>
      <c r="C7" s="27"/>
      <c r="D7" s="28"/>
      <c r="E7" s="36">
        <f>'Student Loans'!D4</f>
        <v>25</v>
      </c>
      <c r="G7" s="37" t="s">
        <v>24</v>
      </c>
      <c r="H7" s="38"/>
      <c r="I7" s="35" t="str">
        <f>ActualNumberOfPayments</f>
        <v/>
      </c>
      <c r="J7" s="35"/>
      <c r="K7" s="35"/>
    </row>
    <row r="8" spans="2:11" ht="24" customHeight="1" x14ac:dyDescent="0.2">
      <c r="B8" s="27" t="s">
        <v>25</v>
      </c>
      <c r="C8" s="27"/>
      <c r="D8" s="28"/>
      <c r="E8" s="36">
        <v>12</v>
      </c>
      <c r="G8" s="37" t="s">
        <v>26</v>
      </c>
      <c r="H8" s="38"/>
      <c r="I8" s="39">
        <f>TotalEarlyPayments</f>
        <v>0</v>
      </c>
      <c r="J8" s="39"/>
      <c r="K8" s="39"/>
    </row>
    <row r="9" spans="2:11" ht="24" customHeight="1" x14ac:dyDescent="0.2">
      <c r="B9" s="27" t="s">
        <v>27</v>
      </c>
      <c r="C9" s="27"/>
      <c r="D9" s="40"/>
      <c r="E9" s="41">
        <v>45292</v>
      </c>
      <c r="G9" s="42" t="s">
        <v>28</v>
      </c>
      <c r="H9" s="43"/>
      <c r="I9" s="44">
        <f>TotalInterest</f>
        <v>118467.10019375093</v>
      </c>
      <c r="J9" s="44"/>
      <c r="K9" s="44"/>
    </row>
    <row r="10" spans="2:11" ht="12.4" customHeight="1" x14ac:dyDescent="0.25">
      <c r="C10" s="45"/>
      <c r="D10" s="45"/>
      <c r="E10" s="46"/>
      <c r="G10" s="47"/>
      <c r="H10" s="47"/>
      <c r="I10" s="48"/>
      <c r="J10" s="48"/>
      <c r="K10" s="48"/>
    </row>
    <row r="11" spans="2:11" ht="20.65" customHeight="1" x14ac:dyDescent="0.25">
      <c r="B11" s="49" t="s">
        <v>29</v>
      </c>
      <c r="C11" s="49"/>
      <c r="D11" s="49"/>
      <c r="E11" s="50">
        <v>0</v>
      </c>
      <c r="F11" s="51"/>
      <c r="G11" s="52" t="s">
        <v>30</v>
      </c>
      <c r="H11" s="52"/>
      <c r="I11" s="53"/>
      <c r="J11" s="53"/>
      <c r="K11" s="53"/>
    </row>
    <row r="12" spans="2:11" ht="31.9" customHeight="1" x14ac:dyDescent="0.2">
      <c r="B12" s="54"/>
    </row>
    <row r="13" spans="2:11" s="55" customFormat="1" ht="48" customHeight="1" x14ac:dyDescent="0.2">
      <c r="B13" s="56" t="s">
        <v>31</v>
      </c>
      <c r="C13" s="56" t="s">
        <v>32</v>
      </c>
      <c r="D13" s="56" t="s">
        <v>33</v>
      </c>
      <c r="E13" s="56" t="s">
        <v>34</v>
      </c>
      <c r="F13" s="56" t="s">
        <v>35</v>
      </c>
      <c r="G13" s="56" t="s">
        <v>36</v>
      </c>
      <c r="H13" s="56" t="s">
        <v>37</v>
      </c>
      <c r="I13" s="56" t="s">
        <v>38</v>
      </c>
      <c r="J13" s="56" t="s">
        <v>39</v>
      </c>
      <c r="K13" s="56" t="s">
        <v>40</v>
      </c>
    </row>
    <row r="14" spans="2:11" ht="24" customHeight="1" x14ac:dyDescent="0.2">
      <c r="B14" s="57">
        <f>IF(LoanIsGood,IF(ROW()-ROW(PaymentSchedule3[[#Headers],[Payment Number]])&gt;ScheduledNumberOfPayments,"",ROW()-ROW(PaymentSchedule3[[#Headers],[Payment Number]])),"")</f>
        <v>1</v>
      </c>
      <c r="C14" s="58">
        <f>IF(PaymentSchedule3[[#This Row],[Payment Number]]&lt;&gt;"",EOMONTH(LoanStartDate,ROW(PaymentSchedule3[[#This Row],[Payment Number]])-ROW(PaymentSchedule3[[#Headers],[Payment Number]])-2)+DAY(LoanStartDate),"")</f>
        <v>45292</v>
      </c>
      <c r="D14" s="59">
        <f>IF(PaymentSchedule3[[#This Row],[Payment Number]]&lt;&gt;"",IF(ROW()-ROW(PaymentSchedule3[[#Headers],[Beginning
Balance]])=1,LoanAmount,INDEX(PaymentSchedule3[Ending
Balance],ROW()-ROW(PaymentSchedule3[[#Headers],[Beginning
Balance]])-1)),"")</f>
        <v>185168</v>
      </c>
      <c r="E14" s="60">
        <v>0</v>
      </c>
      <c r="F1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4" s="59">
        <f>IF(PaymentSchedule3[[#This Row],[Payment Number]]&lt;&gt;"",PaymentSchedule3[[#This Row],[Total
Payment]]-PaymentSchedule3[[#This Row],[Interest]],"")</f>
        <v>-1163.4722666666664</v>
      </c>
      <c r="I14" s="61">
        <f>IF(PaymentSchedule3[[#This Row],[Payment Number]]&lt;&gt;"",PaymentSchedule3[[#This Row],[Beginning
Balance]]*(InterestRate/PaymentsPerYear),"")</f>
        <v>1163.4722666666664</v>
      </c>
      <c r="J14" s="59">
        <f>IF(PaymentSchedule3[[#This Row],[Payment Number]]&lt;&gt;"",IF(PaymentSchedule3[[#This Row],[Scheduled Payment]]+PaymentSchedule3[[#This Row],[Extra
Payment]]&lt;=PaymentSchedule3[[#This Row],[Beginning
Balance]],PaymentSchedule3[[#This Row],[Beginning
Balance]]-PaymentSchedule3[[#This Row],[Principal]],0),"")</f>
        <v>186331.47226666668</v>
      </c>
      <c r="K14" s="61">
        <f>IF(PaymentSchedule3[[#This Row],[Payment Number]]&lt;&gt;"",SUM(INDEX(PaymentSchedule3[Interest],1,1):PaymentSchedule3[[#This Row],[Interest]]),"")</f>
        <v>1163.4722666666664</v>
      </c>
    </row>
    <row r="15" spans="2:11" ht="24" customHeight="1" x14ac:dyDescent="0.2">
      <c r="B15" s="57">
        <f>IF(LoanIsGood,IF(ROW()-ROW(PaymentSchedule3[[#Headers],[Payment Number]])&gt;ScheduledNumberOfPayments,"",ROW()-ROW(PaymentSchedule3[[#Headers],[Payment Number]])),"")</f>
        <v>2</v>
      </c>
      <c r="C15" s="58">
        <f>IF(PaymentSchedule3[[#This Row],[Payment Number]]&lt;&gt;"",EOMONTH(LoanStartDate,ROW(PaymentSchedule3[[#This Row],[Payment Number]])-ROW(PaymentSchedule3[[#Headers],[Payment Number]])-2)+DAY(LoanStartDate),"")</f>
        <v>45323</v>
      </c>
      <c r="D15" s="59">
        <f>IF(PaymentSchedule3[[#This Row],[Payment Number]]&lt;&gt;"",IF(ROW()-ROW(PaymentSchedule3[[#Headers],[Beginning
Balance]])=1,LoanAmount,INDEX(PaymentSchedule3[Ending
Balance],ROW()-ROW(PaymentSchedule3[[#Headers],[Beginning
Balance]])-1)),"")</f>
        <v>186331.47226666668</v>
      </c>
      <c r="E15" s="60">
        <v>0</v>
      </c>
      <c r="F1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5" s="59">
        <f>IF(PaymentSchedule3[[#This Row],[Payment Number]]&lt;&gt;"",PaymentSchedule3[[#This Row],[Total
Payment]]-PaymentSchedule3[[#This Row],[Interest]],"")</f>
        <v>-1170.7827507422221</v>
      </c>
      <c r="I15" s="61">
        <f>IF(PaymentSchedule3[[#This Row],[Payment Number]]&lt;&gt;"",PaymentSchedule3[[#This Row],[Beginning
Balance]]*(InterestRate/PaymentsPerYear),"")</f>
        <v>1170.7827507422221</v>
      </c>
      <c r="J15" s="59">
        <f>IF(PaymentSchedule3[[#This Row],[Payment Number]]&lt;&gt;"",IF(PaymentSchedule3[[#This Row],[Scheduled Payment]]+PaymentSchedule3[[#This Row],[Extra
Payment]]&lt;=PaymentSchedule3[[#This Row],[Beginning
Balance]],PaymentSchedule3[[#This Row],[Beginning
Balance]]-PaymentSchedule3[[#This Row],[Principal]],0),"")</f>
        <v>187502.2550174089</v>
      </c>
      <c r="K15" s="61">
        <f>IF(PaymentSchedule3[[#This Row],[Payment Number]]&lt;&gt;"",SUM(INDEX(PaymentSchedule3[Interest],1,1):PaymentSchedule3[[#This Row],[Interest]]),"")</f>
        <v>2334.2550174088883</v>
      </c>
    </row>
    <row r="16" spans="2:11" ht="24" customHeight="1" x14ac:dyDescent="0.2">
      <c r="B16" s="57">
        <f>IF(LoanIsGood,IF(ROW()-ROW(PaymentSchedule3[[#Headers],[Payment Number]])&gt;ScheduledNumberOfPayments,"",ROW()-ROW(PaymentSchedule3[[#Headers],[Payment Number]])),"")</f>
        <v>3</v>
      </c>
      <c r="C16" s="58">
        <f>IF(PaymentSchedule3[[#This Row],[Payment Number]]&lt;&gt;"",EOMONTH(LoanStartDate,ROW(PaymentSchedule3[[#This Row],[Payment Number]])-ROW(PaymentSchedule3[[#Headers],[Payment Number]])-2)+DAY(LoanStartDate),"")</f>
        <v>45352</v>
      </c>
      <c r="D16" s="59">
        <f>IF(PaymentSchedule3[[#This Row],[Payment Number]]&lt;&gt;"",IF(ROW()-ROW(PaymentSchedule3[[#Headers],[Beginning
Balance]])=1,LoanAmount,INDEX(PaymentSchedule3[Ending
Balance],ROW()-ROW(PaymentSchedule3[[#Headers],[Beginning
Balance]])-1)),"")</f>
        <v>187502.2550174089</v>
      </c>
      <c r="E16" s="60">
        <v>0</v>
      </c>
      <c r="F1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6" s="59">
        <f>IF(PaymentSchedule3[[#This Row],[Payment Number]]&lt;&gt;"",PaymentSchedule3[[#This Row],[Total
Payment]]-PaymentSchedule3[[#This Row],[Interest]],"")</f>
        <v>-1178.1391690260525</v>
      </c>
      <c r="I16" s="61">
        <f>IF(PaymentSchedule3[[#This Row],[Payment Number]]&lt;&gt;"",PaymentSchedule3[[#This Row],[Beginning
Balance]]*(InterestRate/PaymentsPerYear),"")</f>
        <v>1178.1391690260525</v>
      </c>
      <c r="J16" s="59">
        <f>IF(PaymentSchedule3[[#This Row],[Payment Number]]&lt;&gt;"",IF(PaymentSchedule3[[#This Row],[Scheduled Payment]]+PaymentSchedule3[[#This Row],[Extra
Payment]]&lt;=PaymentSchedule3[[#This Row],[Beginning
Balance]],PaymentSchedule3[[#This Row],[Beginning
Balance]]-PaymentSchedule3[[#This Row],[Principal]],0),"")</f>
        <v>188680.39418643495</v>
      </c>
      <c r="K16" s="61">
        <f>IF(PaymentSchedule3[[#This Row],[Payment Number]]&lt;&gt;"",SUM(INDEX(PaymentSchedule3[Interest],1,1):PaymentSchedule3[[#This Row],[Interest]]),"")</f>
        <v>3512.3941864349408</v>
      </c>
    </row>
    <row r="17" spans="2:11" ht="24" customHeight="1" x14ac:dyDescent="0.2">
      <c r="B17" s="57">
        <f>IF(LoanIsGood,IF(ROW()-ROW(PaymentSchedule3[[#Headers],[Payment Number]])&gt;ScheduledNumberOfPayments,"",ROW()-ROW(PaymentSchedule3[[#Headers],[Payment Number]])),"")</f>
        <v>4</v>
      </c>
      <c r="C17" s="58">
        <f>IF(PaymentSchedule3[[#This Row],[Payment Number]]&lt;&gt;"",EOMONTH(LoanStartDate,ROW(PaymentSchedule3[[#This Row],[Payment Number]])-ROW(PaymentSchedule3[[#Headers],[Payment Number]])-2)+DAY(LoanStartDate),"")</f>
        <v>45383</v>
      </c>
      <c r="D17" s="59">
        <f>IF(PaymentSchedule3[[#This Row],[Payment Number]]&lt;&gt;"",IF(ROW()-ROW(PaymentSchedule3[[#Headers],[Beginning
Balance]])=1,LoanAmount,INDEX(PaymentSchedule3[Ending
Balance],ROW()-ROW(PaymentSchedule3[[#Headers],[Beginning
Balance]])-1)),"")</f>
        <v>188680.39418643495</v>
      </c>
      <c r="E17" s="60">
        <v>0</v>
      </c>
      <c r="F1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7" s="59">
        <f>IF(PaymentSchedule3[[#This Row],[Payment Number]]&lt;&gt;"",PaymentSchedule3[[#This Row],[Total
Payment]]-PaymentSchedule3[[#This Row],[Interest]],"")</f>
        <v>-1185.5418101380994</v>
      </c>
      <c r="I17" s="61">
        <f>IF(PaymentSchedule3[[#This Row],[Payment Number]]&lt;&gt;"",PaymentSchedule3[[#This Row],[Beginning
Balance]]*(InterestRate/PaymentsPerYear),"")</f>
        <v>1185.5418101380994</v>
      </c>
      <c r="J17" s="59">
        <f>IF(PaymentSchedule3[[#This Row],[Payment Number]]&lt;&gt;"",IF(PaymentSchedule3[[#This Row],[Scheduled Payment]]+PaymentSchedule3[[#This Row],[Extra
Payment]]&lt;=PaymentSchedule3[[#This Row],[Beginning
Balance]],PaymentSchedule3[[#This Row],[Beginning
Balance]]-PaymentSchedule3[[#This Row],[Principal]],0),"")</f>
        <v>189865.93599657304</v>
      </c>
      <c r="K17" s="61">
        <f>IF(PaymentSchedule3[[#This Row],[Payment Number]]&lt;&gt;"",SUM(INDEX(PaymentSchedule3[Interest],1,1):PaymentSchedule3[[#This Row],[Interest]]),"")</f>
        <v>4697.93599657304</v>
      </c>
    </row>
    <row r="18" spans="2:11" ht="24" customHeight="1" x14ac:dyDescent="0.2">
      <c r="B18" s="57">
        <f>IF(LoanIsGood,IF(ROW()-ROW(PaymentSchedule3[[#Headers],[Payment Number]])&gt;ScheduledNumberOfPayments,"",ROW()-ROW(PaymentSchedule3[[#Headers],[Payment Number]])),"")</f>
        <v>5</v>
      </c>
      <c r="C18" s="58">
        <f>IF(PaymentSchedule3[[#This Row],[Payment Number]]&lt;&gt;"",EOMONTH(LoanStartDate,ROW(PaymentSchedule3[[#This Row],[Payment Number]])-ROW(PaymentSchedule3[[#Headers],[Payment Number]])-2)+DAY(LoanStartDate),"")</f>
        <v>45413</v>
      </c>
      <c r="D18" s="59">
        <f>IF(PaymentSchedule3[[#This Row],[Payment Number]]&lt;&gt;"",IF(ROW()-ROW(PaymentSchedule3[[#Headers],[Beginning
Balance]])=1,LoanAmount,INDEX(PaymentSchedule3[Ending
Balance],ROW()-ROW(PaymentSchedule3[[#Headers],[Beginning
Balance]])-1)),"")</f>
        <v>189865.93599657304</v>
      </c>
      <c r="E18" s="60">
        <v>0</v>
      </c>
      <c r="F1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8" s="59">
        <f>IF(PaymentSchedule3[[#This Row],[Payment Number]]&lt;&gt;"",PaymentSchedule3[[#This Row],[Total
Payment]]-PaymentSchedule3[[#This Row],[Interest]],"")</f>
        <v>-1192.9909645118005</v>
      </c>
      <c r="I18" s="61">
        <f>IF(PaymentSchedule3[[#This Row],[Payment Number]]&lt;&gt;"",PaymentSchedule3[[#This Row],[Beginning
Balance]]*(InterestRate/PaymentsPerYear),"")</f>
        <v>1192.9909645118005</v>
      </c>
      <c r="J18" s="59">
        <f>IF(PaymentSchedule3[[#This Row],[Payment Number]]&lt;&gt;"",IF(PaymentSchedule3[[#This Row],[Scheduled Payment]]+PaymentSchedule3[[#This Row],[Extra
Payment]]&lt;=PaymentSchedule3[[#This Row],[Beginning
Balance]],PaymentSchedule3[[#This Row],[Beginning
Balance]]-PaymentSchedule3[[#This Row],[Principal]],0),"")</f>
        <v>191058.92696108483</v>
      </c>
      <c r="K18" s="61">
        <f>IF(PaymentSchedule3[[#This Row],[Payment Number]]&lt;&gt;"",SUM(INDEX(PaymentSchedule3[Interest],1,1):PaymentSchedule3[[#This Row],[Interest]]),"")</f>
        <v>5890.9269610848405</v>
      </c>
    </row>
    <row r="19" spans="2:11" ht="24" customHeight="1" x14ac:dyDescent="0.2">
      <c r="B19" s="57">
        <f>IF(LoanIsGood,IF(ROW()-ROW(PaymentSchedule3[[#Headers],[Payment Number]])&gt;ScheduledNumberOfPayments,"",ROW()-ROW(PaymentSchedule3[[#Headers],[Payment Number]])),"")</f>
        <v>6</v>
      </c>
      <c r="C19" s="58">
        <f>IF(PaymentSchedule3[[#This Row],[Payment Number]]&lt;&gt;"",EOMONTH(LoanStartDate,ROW(PaymentSchedule3[[#This Row],[Payment Number]])-ROW(PaymentSchedule3[[#Headers],[Payment Number]])-2)+DAY(LoanStartDate),"")</f>
        <v>45444</v>
      </c>
      <c r="D19" s="59">
        <f>IF(PaymentSchedule3[[#This Row],[Payment Number]]&lt;&gt;"",IF(ROW()-ROW(PaymentSchedule3[[#Headers],[Beginning
Balance]])=1,LoanAmount,INDEX(PaymentSchedule3[Ending
Balance],ROW()-ROW(PaymentSchedule3[[#Headers],[Beginning
Balance]])-1)),"")</f>
        <v>191058.92696108483</v>
      </c>
      <c r="E19" s="60">
        <v>0</v>
      </c>
      <c r="F1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9" s="59">
        <f>IF(PaymentSchedule3[[#This Row],[Payment Number]]&lt;&gt;"",PaymentSchedule3[[#This Row],[Total
Payment]]-PaymentSchedule3[[#This Row],[Interest]],"")</f>
        <v>-1200.4869244054828</v>
      </c>
      <c r="I19" s="61">
        <f>IF(PaymentSchedule3[[#This Row],[Payment Number]]&lt;&gt;"",PaymentSchedule3[[#This Row],[Beginning
Balance]]*(InterestRate/PaymentsPerYear),"")</f>
        <v>1200.4869244054828</v>
      </c>
      <c r="J19" s="59">
        <f>IF(PaymentSchedule3[[#This Row],[Payment Number]]&lt;&gt;"",IF(PaymentSchedule3[[#This Row],[Scheduled Payment]]+PaymentSchedule3[[#This Row],[Extra
Payment]]&lt;=PaymentSchedule3[[#This Row],[Beginning
Balance]],PaymentSchedule3[[#This Row],[Beginning
Balance]]-PaymentSchedule3[[#This Row],[Principal]],0),"")</f>
        <v>192259.4138854903</v>
      </c>
      <c r="K19" s="61">
        <f>IF(PaymentSchedule3[[#This Row],[Payment Number]]&lt;&gt;"",SUM(INDEX(PaymentSchedule3[Interest],1,1):PaymentSchedule3[[#This Row],[Interest]]),"")</f>
        <v>7091.4138854903231</v>
      </c>
    </row>
    <row r="20" spans="2:11" ht="24" customHeight="1" x14ac:dyDescent="0.2">
      <c r="B20" s="57">
        <f>IF(LoanIsGood,IF(ROW()-ROW(PaymentSchedule3[[#Headers],[Payment Number]])&gt;ScheduledNumberOfPayments,"",ROW()-ROW(PaymentSchedule3[[#Headers],[Payment Number]])),"")</f>
        <v>7</v>
      </c>
      <c r="C20" s="58">
        <f>IF(PaymentSchedule3[[#This Row],[Payment Number]]&lt;&gt;"",EOMONTH(LoanStartDate,ROW(PaymentSchedule3[[#This Row],[Payment Number]])-ROW(PaymentSchedule3[[#Headers],[Payment Number]])-2)+DAY(LoanStartDate),"")</f>
        <v>45474</v>
      </c>
      <c r="D20" s="59">
        <f>IF(PaymentSchedule3[[#This Row],[Payment Number]]&lt;&gt;"",IF(ROW()-ROW(PaymentSchedule3[[#Headers],[Beginning
Balance]])=1,LoanAmount,INDEX(PaymentSchedule3[Ending
Balance],ROW()-ROW(PaymentSchedule3[[#Headers],[Beginning
Balance]])-1)),"")</f>
        <v>192259.4138854903</v>
      </c>
      <c r="E20" s="60">
        <v>0</v>
      </c>
      <c r="F2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0" s="59">
        <f>IF(PaymentSchedule3[[#This Row],[Payment Number]]&lt;&gt;"",PaymentSchedule3[[#This Row],[Total
Payment]]-PaymentSchedule3[[#This Row],[Interest]],"")</f>
        <v>-1208.0299839138306</v>
      </c>
      <c r="I20" s="61">
        <f>IF(PaymentSchedule3[[#This Row],[Payment Number]]&lt;&gt;"",PaymentSchedule3[[#This Row],[Beginning
Balance]]*(InterestRate/PaymentsPerYear),"")</f>
        <v>1208.0299839138306</v>
      </c>
      <c r="J20" s="59">
        <f>IF(PaymentSchedule3[[#This Row],[Payment Number]]&lt;&gt;"",IF(PaymentSchedule3[[#This Row],[Scheduled Payment]]+PaymentSchedule3[[#This Row],[Extra
Payment]]&lt;=PaymentSchedule3[[#This Row],[Beginning
Balance]],PaymentSchedule3[[#This Row],[Beginning
Balance]]-PaymentSchedule3[[#This Row],[Principal]],0),"")</f>
        <v>193467.44386940412</v>
      </c>
      <c r="K20" s="61">
        <f>IF(PaymentSchedule3[[#This Row],[Payment Number]]&lt;&gt;"",SUM(INDEX(PaymentSchedule3[Interest],1,1):PaymentSchedule3[[#This Row],[Interest]]),"")</f>
        <v>8299.4438694041528</v>
      </c>
    </row>
    <row r="21" spans="2:11" ht="24" customHeight="1" x14ac:dyDescent="0.2">
      <c r="B21" s="57">
        <f>IF(LoanIsGood,IF(ROW()-ROW(PaymentSchedule3[[#Headers],[Payment Number]])&gt;ScheduledNumberOfPayments,"",ROW()-ROW(PaymentSchedule3[[#Headers],[Payment Number]])),"")</f>
        <v>8</v>
      </c>
      <c r="C21" s="58">
        <f>IF(PaymentSchedule3[[#This Row],[Payment Number]]&lt;&gt;"",EOMONTH(LoanStartDate,ROW(PaymentSchedule3[[#This Row],[Payment Number]])-ROW(PaymentSchedule3[[#Headers],[Payment Number]])-2)+DAY(LoanStartDate),"")</f>
        <v>45505</v>
      </c>
      <c r="D21" s="59">
        <f>IF(PaymentSchedule3[[#This Row],[Payment Number]]&lt;&gt;"",IF(ROW()-ROW(PaymentSchedule3[[#Headers],[Beginning
Balance]])=1,LoanAmount,INDEX(PaymentSchedule3[Ending
Balance],ROW()-ROW(PaymentSchedule3[[#Headers],[Beginning
Balance]])-1)),"")</f>
        <v>193467.44386940412</v>
      </c>
      <c r="E21" s="60">
        <v>0</v>
      </c>
      <c r="F2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1" s="59">
        <f>IF(PaymentSchedule3[[#This Row],[Payment Number]]&lt;&gt;"",PaymentSchedule3[[#This Row],[Total
Payment]]-PaymentSchedule3[[#This Row],[Interest]],"")</f>
        <v>-1215.6204389794225</v>
      </c>
      <c r="I21" s="61">
        <f>IF(PaymentSchedule3[[#This Row],[Payment Number]]&lt;&gt;"",PaymentSchedule3[[#This Row],[Beginning
Balance]]*(InterestRate/PaymentsPerYear),"")</f>
        <v>1215.6204389794225</v>
      </c>
      <c r="J21" s="59">
        <f>IF(PaymentSchedule3[[#This Row],[Payment Number]]&lt;&gt;"",IF(PaymentSchedule3[[#This Row],[Scheduled Payment]]+PaymentSchedule3[[#This Row],[Extra
Payment]]&lt;=PaymentSchedule3[[#This Row],[Beginning
Balance]],PaymentSchedule3[[#This Row],[Beginning
Balance]]-PaymentSchedule3[[#This Row],[Principal]],0),"")</f>
        <v>194683.06430838353</v>
      </c>
      <c r="K21" s="61">
        <f>IF(PaymentSchedule3[[#This Row],[Payment Number]]&lt;&gt;"",SUM(INDEX(PaymentSchedule3[Interest],1,1):PaymentSchedule3[[#This Row],[Interest]]),"")</f>
        <v>9515.0643083835748</v>
      </c>
    </row>
    <row r="22" spans="2:11" ht="24" customHeight="1" x14ac:dyDescent="0.2">
      <c r="B22" s="57">
        <f>IF(LoanIsGood,IF(ROW()-ROW(PaymentSchedule3[[#Headers],[Payment Number]])&gt;ScheduledNumberOfPayments,"",ROW()-ROW(PaymentSchedule3[[#Headers],[Payment Number]])),"")</f>
        <v>9</v>
      </c>
      <c r="C22" s="58">
        <f>IF(PaymentSchedule3[[#This Row],[Payment Number]]&lt;&gt;"",EOMONTH(LoanStartDate,ROW(PaymentSchedule3[[#This Row],[Payment Number]])-ROW(PaymentSchedule3[[#Headers],[Payment Number]])-2)+DAY(LoanStartDate),"")</f>
        <v>45536</v>
      </c>
      <c r="D22" s="59">
        <f>IF(PaymentSchedule3[[#This Row],[Payment Number]]&lt;&gt;"",IF(ROW()-ROW(PaymentSchedule3[[#Headers],[Beginning
Balance]])=1,LoanAmount,INDEX(PaymentSchedule3[Ending
Balance],ROW()-ROW(PaymentSchedule3[[#Headers],[Beginning
Balance]])-1)),"")</f>
        <v>194683.06430838353</v>
      </c>
      <c r="E22" s="60">
        <v>0</v>
      </c>
      <c r="F2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2" s="59">
        <f>IF(PaymentSchedule3[[#This Row],[Payment Number]]&lt;&gt;"",PaymentSchedule3[[#This Row],[Total
Payment]]-PaymentSchedule3[[#This Row],[Interest]],"")</f>
        <v>-1223.258587404343</v>
      </c>
      <c r="I22" s="61">
        <f>IF(PaymentSchedule3[[#This Row],[Payment Number]]&lt;&gt;"",PaymentSchedule3[[#This Row],[Beginning
Balance]]*(InterestRate/PaymentsPerYear),"")</f>
        <v>1223.258587404343</v>
      </c>
      <c r="J22" s="59">
        <f>IF(PaymentSchedule3[[#This Row],[Payment Number]]&lt;&gt;"",IF(PaymentSchedule3[[#This Row],[Scheduled Payment]]+PaymentSchedule3[[#This Row],[Extra
Payment]]&lt;=PaymentSchedule3[[#This Row],[Beginning
Balance]],PaymentSchedule3[[#This Row],[Beginning
Balance]]-PaymentSchedule3[[#This Row],[Principal]],0),"")</f>
        <v>195906.32289578786</v>
      </c>
      <c r="K22" s="61">
        <f>IF(PaymentSchedule3[[#This Row],[Payment Number]]&lt;&gt;"",SUM(INDEX(PaymentSchedule3[Interest],1,1):PaymentSchedule3[[#This Row],[Interest]]),"")</f>
        <v>10738.322895787918</v>
      </c>
    </row>
    <row r="23" spans="2:11" ht="24" customHeight="1" x14ac:dyDescent="0.2">
      <c r="B23" s="57">
        <f>IF(LoanIsGood,IF(ROW()-ROW(PaymentSchedule3[[#Headers],[Payment Number]])&gt;ScheduledNumberOfPayments,"",ROW()-ROW(PaymentSchedule3[[#Headers],[Payment Number]])),"")</f>
        <v>10</v>
      </c>
      <c r="C23" s="58">
        <f>IF(PaymentSchedule3[[#This Row],[Payment Number]]&lt;&gt;"",EOMONTH(LoanStartDate,ROW(PaymentSchedule3[[#This Row],[Payment Number]])-ROW(PaymentSchedule3[[#Headers],[Payment Number]])-2)+DAY(LoanStartDate),"")</f>
        <v>45566</v>
      </c>
      <c r="D23" s="59">
        <f>IF(PaymentSchedule3[[#This Row],[Payment Number]]&lt;&gt;"",IF(ROW()-ROW(PaymentSchedule3[[#Headers],[Beginning
Balance]])=1,LoanAmount,INDEX(PaymentSchedule3[Ending
Balance],ROW()-ROW(PaymentSchedule3[[#Headers],[Beginning
Balance]])-1)),"")</f>
        <v>195906.32289578786</v>
      </c>
      <c r="E23" s="60">
        <v>0</v>
      </c>
      <c r="F2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3" s="59">
        <f>IF(PaymentSchedule3[[#This Row],[Payment Number]]&lt;&gt;"",PaymentSchedule3[[#This Row],[Total
Payment]]-PaymentSchedule3[[#This Row],[Interest]],"")</f>
        <v>-1230.9447288618669</v>
      </c>
      <c r="I23" s="61">
        <f>IF(PaymentSchedule3[[#This Row],[Payment Number]]&lt;&gt;"",PaymentSchedule3[[#This Row],[Beginning
Balance]]*(InterestRate/PaymentsPerYear),"")</f>
        <v>1230.9447288618669</v>
      </c>
      <c r="J23" s="59">
        <f>IF(PaymentSchedule3[[#This Row],[Payment Number]]&lt;&gt;"",IF(PaymentSchedule3[[#This Row],[Scheduled Payment]]+PaymentSchedule3[[#This Row],[Extra
Payment]]&lt;=PaymentSchedule3[[#This Row],[Beginning
Balance]],PaymentSchedule3[[#This Row],[Beginning
Balance]]-PaymentSchedule3[[#This Row],[Principal]],0),"")</f>
        <v>197137.26762464971</v>
      </c>
      <c r="K23" s="61">
        <f>IF(PaymentSchedule3[[#This Row],[Payment Number]]&lt;&gt;"",SUM(INDEX(PaymentSchedule3[Interest],1,1):PaymentSchedule3[[#This Row],[Interest]]),"")</f>
        <v>11969.267624649785</v>
      </c>
    </row>
    <row r="24" spans="2:11" ht="32.1" customHeight="1" x14ac:dyDescent="0.2">
      <c r="B24" s="57">
        <f>IF(LoanIsGood,IF(ROW()-ROW(PaymentSchedule3[[#Headers],[Payment Number]])&gt;ScheduledNumberOfPayments,"",ROW()-ROW(PaymentSchedule3[[#Headers],[Payment Number]])),"")</f>
        <v>11</v>
      </c>
      <c r="C24" s="58">
        <f>IF(PaymentSchedule3[[#This Row],[Payment Number]]&lt;&gt;"",EOMONTH(LoanStartDate,ROW(PaymentSchedule3[[#This Row],[Payment Number]])-ROW(PaymentSchedule3[[#Headers],[Payment Number]])-2)+DAY(LoanStartDate),"")</f>
        <v>45597</v>
      </c>
      <c r="D24" s="59">
        <f>IF(PaymentSchedule3[[#This Row],[Payment Number]]&lt;&gt;"",IF(ROW()-ROW(PaymentSchedule3[[#Headers],[Beginning
Balance]])=1,LoanAmount,INDEX(PaymentSchedule3[Ending
Balance],ROW()-ROW(PaymentSchedule3[[#Headers],[Beginning
Balance]])-1)),"")</f>
        <v>197137.26762464971</v>
      </c>
      <c r="E24" s="60">
        <v>0</v>
      </c>
      <c r="F2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 s="59">
        <f>IF(PaymentSchedule3[[#This Row],[Payment Number]]&lt;&gt;"",PaymentSchedule3[[#This Row],[Total
Payment]]-PaymentSchedule3[[#This Row],[Interest]],"")</f>
        <v>-1238.6791649082156</v>
      </c>
      <c r="I24" s="61">
        <f>IF(PaymentSchedule3[[#This Row],[Payment Number]]&lt;&gt;"",PaymentSchedule3[[#This Row],[Beginning
Balance]]*(InterestRate/PaymentsPerYear),"")</f>
        <v>1238.6791649082156</v>
      </c>
      <c r="J24" s="59">
        <f>IF(PaymentSchedule3[[#This Row],[Payment Number]]&lt;&gt;"",IF(PaymentSchedule3[[#This Row],[Scheduled Payment]]+PaymentSchedule3[[#This Row],[Extra
Payment]]&lt;=PaymentSchedule3[[#This Row],[Beginning
Balance]],PaymentSchedule3[[#This Row],[Beginning
Balance]]-PaymentSchedule3[[#This Row],[Principal]],0),"")</f>
        <v>198375.94678955793</v>
      </c>
      <c r="K24" s="61">
        <f>IF(PaymentSchedule3[[#This Row],[Payment Number]]&lt;&gt;"",SUM(INDEX(PaymentSchedule3[Interest],1,1):PaymentSchedule3[[#This Row],[Interest]]),"")</f>
        <v>13207.946789558</v>
      </c>
    </row>
    <row r="25" spans="2:11" ht="32.1" customHeight="1" x14ac:dyDescent="0.2">
      <c r="B25" s="57">
        <f>IF(LoanIsGood,IF(ROW()-ROW(PaymentSchedule3[[#Headers],[Payment Number]])&gt;ScheduledNumberOfPayments,"",ROW()-ROW(PaymentSchedule3[[#Headers],[Payment Number]])),"")</f>
        <v>12</v>
      </c>
      <c r="C25" s="58">
        <f>IF(PaymentSchedule3[[#This Row],[Payment Number]]&lt;&gt;"",EOMONTH(LoanStartDate,ROW(PaymentSchedule3[[#This Row],[Payment Number]])-ROW(PaymentSchedule3[[#Headers],[Payment Number]])-2)+DAY(LoanStartDate),"")</f>
        <v>45627</v>
      </c>
      <c r="D25" s="59">
        <f>IF(PaymentSchedule3[[#This Row],[Payment Number]]&lt;&gt;"",IF(ROW()-ROW(PaymentSchedule3[[#Headers],[Beginning
Balance]])=1,LoanAmount,INDEX(PaymentSchedule3[Ending
Balance],ROW()-ROW(PaymentSchedule3[[#Headers],[Beginning
Balance]])-1)),"")</f>
        <v>198375.94678955793</v>
      </c>
      <c r="E25" s="60">
        <v>0</v>
      </c>
      <c r="F2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5" s="59">
        <f>IF(PaymentSchedule3[[#This Row],[Payment Number]]&lt;&gt;"",PaymentSchedule3[[#This Row],[Total
Payment]]-PaymentSchedule3[[#This Row],[Interest]],"")</f>
        <v>-1246.4621989943889</v>
      </c>
      <c r="I25" s="61">
        <f>IF(PaymentSchedule3[[#This Row],[Payment Number]]&lt;&gt;"",PaymentSchedule3[[#This Row],[Beginning
Balance]]*(InterestRate/PaymentsPerYear),"")</f>
        <v>1246.4621989943889</v>
      </c>
      <c r="J25" s="59">
        <f>IF(PaymentSchedule3[[#This Row],[Payment Number]]&lt;&gt;"",IF(PaymentSchedule3[[#This Row],[Scheduled Payment]]+PaymentSchedule3[[#This Row],[Extra
Payment]]&lt;=PaymentSchedule3[[#This Row],[Beginning
Balance]],PaymentSchedule3[[#This Row],[Beginning
Balance]]-PaymentSchedule3[[#This Row],[Principal]],0),"")</f>
        <v>199622.40898855231</v>
      </c>
      <c r="K25" s="61">
        <f>IF(PaymentSchedule3[[#This Row],[Payment Number]]&lt;&gt;"",SUM(INDEX(PaymentSchedule3[Interest],1,1):PaymentSchedule3[[#This Row],[Interest]]),"")</f>
        <v>14454.40898855239</v>
      </c>
    </row>
    <row r="26" spans="2:11" ht="32.1" customHeight="1" x14ac:dyDescent="0.2">
      <c r="B26" s="57">
        <f>IF(LoanIsGood,IF(ROW()-ROW(PaymentSchedule3[[#Headers],[Payment Number]])&gt;ScheduledNumberOfPayments,"",ROW()-ROW(PaymentSchedule3[[#Headers],[Payment Number]])),"")</f>
        <v>13</v>
      </c>
      <c r="C26" s="58">
        <f>IF(PaymentSchedule3[[#This Row],[Payment Number]]&lt;&gt;"",EOMONTH(LoanStartDate,ROW(PaymentSchedule3[[#This Row],[Payment Number]])-ROW(PaymentSchedule3[[#Headers],[Payment Number]])-2)+DAY(LoanStartDate),"")</f>
        <v>45658</v>
      </c>
      <c r="D26" s="59">
        <f>IF(PaymentSchedule3[[#This Row],[Payment Number]]&lt;&gt;"",IF(ROW()-ROW(PaymentSchedule3[[#Headers],[Beginning
Balance]])=1,LoanAmount,INDEX(PaymentSchedule3[Ending
Balance],ROW()-ROW(PaymentSchedule3[[#Headers],[Beginning
Balance]])-1)),"")</f>
        <v>199622.40898855231</v>
      </c>
      <c r="E26" s="60">
        <f>IF(PaymentSchedule3[[#This Row],[Payment Number]]&lt;&gt;"",ScheduledPayment,"")</f>
        <v>1373.1965917968894</v>
      </c>
      <c r="F2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6" s="59">
        <f>IF(PaymentSchedule3[[#This Row],[Payment Number]]&lt;&gt;"",PaymentSchedule3[[#This Row],[Total
Payment]]-PaymentSchedule3[[#This Row],[Interest]],"")</f>
        <v>118.90245531881919</v>
      </c>
      <c r="I26" s="61">
        <f>IF(PaymentSchedule3[[#This Row],[Payment Number]]&lt;&gt;"",PaymentSchedule3[[#This Row],[Beginning
Balance]]*(InterestRate/PaymentsPerYear),"")</f>
        <v>1254.2941364780702</v>
      </c>
      <c r="J26" s="59">
        <f>IF(PaymentSchedule3[[#This Row],[Payment Number]]&lt;&gt;"",IF(PaymentSchedule3[[#This Row],[Scheduled Payment]]+PaymentSchedule3[[#This Row],[Extra
Payment]]&lt;=PaymentSchedule3[[#This Row],[Beginning
Balance]],PaymentSchedule3[[#This Row],[Beginning
Balance]]-PaymentSchedule3[[#This Row],[Principal]],0),"")</f>
        <v>199503.50653323351</v>
      </c>
      <c r="K26" s="61">
        <f>IF(PaymentSchedule3[[#This Row],[Payment Number]]&lt;&gt;"",SUM(INDEX(PaymentSchedule3[Interest],1,1):PaymentSchedule3[[#This Row],[Interest]]),"")</f>
        <v>15708.703125030461</v>
      </c>
    </row>
    <row r="27" spans="2:11" ht="32.1" customHeight="1" x14ac:dyDescent="0.2">
      <c r="B27" s="57">
        <f>IF(LoanIsGood,IF(ROW()-ROW(PaymentSchedule3[[#Headers],[Payment Number]])&gt;ScheduledNumberOfPayments,"",ROW()-ROW(PaymentSchedule3[[#Headers],[Payment Number]])),"")</f>
        <v>14</v>
      </c>
      <c r="C27" s="58">
        <f>IF(PaymentSchedule3[[#This Row],[Payment Number]]&lt;&gt;"",EOMONTH(LoanStartDate,ROW(PaymentSchedule3[[#This Row],[Payment Number]])-ROW(PaymentSchedule3[[#Headers],[Payment Number]])-2)+DAY(LoanStartDate),"")</f>
        <v>45689</v>
      </c>
      <c r="D27" s="59">
        <f>IF(PaymentSchedule3[[#This Row],[Payment Number]]&lt;&gt;"",IF(ROW()-ROW(PaymentSchedule3[[#Headers],[Beginning
Balance]])=1,LoanAmount,INDEX(PaymentSchedule3[Ending
Balance],ROW()-ROW(PaymentSchedule3[[#Headers],[Beginning
Balance]])-1)),"")</f>
        <v>199503.50653323351</v>
      </c>
      <c r="E27" s="60">
        <f>IF(PaymentSchedule3[[#This Row],[Payment Number]]&lt;&gt;"",ScheduledPayment,"")</f>
        <v>1373.1965917968894</v>
      </c>
      <c r="F2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7" s="59">
        <f>IF(PaymentSchedule3[[#This Row],[Payment Number]]&lt;&gt;"",PaymentSchedule3[[#This Row],[Total
Payment]]-PaymentSchedule3[[#This Row],[Interest]],"")</f>
        <v>119.64955907973899</v>
      </c>
      <c r="I27" s="61">
        <f>IF(PaymentSchedule3[[#This Row],[Payment Number]]&lt;&gt;"",PaymentSchedule3[[#This Row],[Beginning
Balance]]*(InterestRate/PaymentsPerYear),"")</f>
        <v>1253.5470327171504</v>
      </c>
      <c r="J27" s="59">
        <f>IF(PaymentSchedule3[[#This Row],[Payment Number]]&lt;&gt;"",IF(PaymentSchedule3[[#This Row],[Scheduled Payment]]+PaymentSchedule3[[#This Row],[Extra
Payment]]&lt;=PaymentSchedule3[[#This Row],[Beginning
Balance]],PaymentSchedule3[[#This Row],[Beginning
Balance]]-PaymentSchedule3[[#This Row],[Principal]],0),"")</f>
        <v>199383.85697415378</v>
      </c>
      <c r="K27" s="61">
        <f>IF(PaymentSchedule3[[#This Row],[Payment Number]]&lt;&gt;"",SUM(INDEX(PaymentSchedule3[Interest],1,1):PaymentSchedule3[[#This Row],[Interest]]),"")</f>
        <v>16962.250157747611</v>
      </c>
    </row>
    <row r="28" spans="2:11" ht="32.1" customHeight="1" x14ac:dyDescent="0.2">
      <c r="B28" s="57">
        <f>IF(LoanIsGood,IF(ROW()-ROW(PaymentSchedule3[[#Headers],[Payment Number]])&gt;ScheduledNumberOfPayments,"",ROW()-ROW(PaymentSchedule3[[#Headers],[Payment Number]])),"")</f>
        <v>15</v>
      </c>
      <c r="C28" s="58">
        <f>IF(PaymentSchedule3[[#This Row],[Payment Number]]&lt;&gt;"",EOMONTH(LoanStartDate,ROW(PaymentSchedule3[[#This Row],[Payment Number]])-ROW(PaymentSchedule3[[#Headers],[Payment Number]])-2)+DAY(LoanStartDate),"")</f>
        <v>45717</v>
      </c>
      <c r="D28" s="59">
        <f>IF(PaymentSchedule3[[#This Row],[Payment Number]]&lt;&gt;"",IF(ROW()-ROW(PaymentSchedule3[[#Headers],[Beginning
Balance]])=1,LoanAmount,INDEX(PaymentSchedule3[Ending
Balance],ROW()-ROW(PaymentSchedule3[[#Headers],[Beginning
Balance]])-1)),"")</f>
        <v>199383.85697415378</v>
      </c>
      <c r="E28" s="60">
        <f>IF(PaymentSchedule3[[#This Row],[Payment Number]]&lt;&gt;"",ScheduledPayment,"")</f>
        <v>1373.1965917968894</v>
      </c>
      <c r="F2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8" s="59">
        <f>IF(PaymentSchedule3[[#This Row],[Payment Number]]&lt;&gt;"",PaymentSchedule3[[#This Row],[Total
Payment]]-PaymentSchedule3[[#This Row],[Interest]],"")</f>
        <v>120.40135714262328</v>
      </c>
      <c r="I28" s="61">
        <f>IF(PaymentSchedule3[[#This Row],[Payment Number]]&lt;&gt;"",PaymentSchedule3[[#This Row],[Beginning
Balance]]*(InterestRate/PaymentsPerYear),"")</f>
        <v>1252.7952346542661</v>
      </c>
      <c r="J28" s="59">
        <f>IF(PaymentSchedule3[[#This Row],[Payment Number]]&lt;&gt;"",IF(PaymentSchedule3[[#This Row],[Scheduled Payment]]+PaymentSchedule3[[#This Row],[Extra
Payment]]&lt;=PaymentSchedule3[[#This Row],[Beginning
Balance]],PaymentSchedule3[[#This Row],[Beginning
Balance]]-PaymentSchedule3[[#This Row],[Principal]],0),"")</f>
        <v>199263.45561701115</v>
      </c>
      <c r="K28" s="61">
        <f>IF(PaymentSchedule3[[#This Row],[Payment Number]]&lt;&gt;"",SUM(INDEX(PaymentSchedule3[Interest],1,1):PaymentSchedule3[[#This Row],[Interest]]),"")</f>
        <v>18215.045392401877</v>
      </c>
    </row>
    <row r="29" spans="2:11" ht="32.1" customHeight="1" x14ac:dyDescent="0.2">
      <c r="B29" s="57">
        <f>IF(LoanIsGood,IF(ROW()-ROW(PaymentSchedule3[[#Headers],[Payment Number]])&gt;ScheduledNumberOfPayments,"",ROW()-ROW(PaymentSchedule3[[#Headers],[Payment Number]])),"")</f>
        <v>16</v>
      </c>
      <c r="C29" s="58">
        <f>IF(PaymentSchedule3[[#This Row],[Payment Number]]&lt;&gt;"",EOMONTH(LoanStartDate,ROW(PaymentSchedule3[[#This Row],[Payment Number]])-ROW(PaymentSchedule3[[#Headers],[Payment Number]])-2)+DAY(LoanStartDate),"")</f>
        <v>45748</v>
      </c>
      <c r="D29" s="59">
        <f>IF(PaymentSchedule3[[#This Row],[Payment Number]]&lt;&gt;"",IF(ROW()-ROW(PaymentSchedule3[[#Headers],[Beginning
Balance]])=1,LoanAmount,INDEX(PaymentSchedule3[Ending
Balance],ROW()-ROW(PaymentSchedule3[[#Headers],[Beginning
Balance]])-1)),"")</f>
        <v>199263.45561701115</v>
      </c>
      <c r="E29" s="60">
        <f>IF(PaymentSchedule3[[#This Row],[Payment Number]]&lt;&gt;"",ScheduledPayment,"")</f>
        <v>1373.1965917968894</v>
      </c>
      <c r="F2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9" s="59">
        <f>IF(PaymentSchedule3[[#This Row],[Payment Number]]&lt;&gt;"",PaymentSchedule3[[#This Row],[Total
Payment]]-PaymentSchedule3[[#This Row],[Interest]],"")</f>
        <v>121.15787900333612</v>
      </c>
      <c r="I29" s="61">
        <f>IF(PaymentSchedule3[[#This Row],[Payment Number]]&lt;&gt;"",PaymentSchedule3[[#This Row],[Beginning
Balance]]*(InterestRate/PaymentsPerYear),"")</f>
        <v>1252.0387127935533</v>
      </c>
      <c r="J29" s="59">
        <f>IF(PaymentSchedule3[[#This Row],[Payment Number]]&lt;&gt;"",IF(PaymentSchedule3[[#This Row],[Scheduled Payment]]+PaymentSchedule3[[#This Row],[Extra
Payment]]&lt;=PaymentSchedule3[[#This Row],[Beginning
Balance]],PaymentSchedule3[[#This Row],[Beginning
Balance]]-PaymentSchedule3[[#This Row],[Principal]],0),"")</f>
        <v>199142.29773800782</v>
      </c>
      <c r="K29" s="61">
        <f>IF(PaymentSchedule3[[#This Row],[Payment Number]]&lt;&gt;"",SUM(INDEX(PaymentSchedule3[Interest],1,1):PaymentSchedule3[[#This Row],[Interest]]),"")</f>
        <v>19467.08410519543</v>
      </c>
    </row>
    <row r="30" spans="2:11" ht="32.1" customHeight="1" x14ac:dyDescent="0.2">
      <c r="B30" s="57">
        <f>IF(LoanIsGood,IF(ROW()-ROW(PaymentSchedule3[[#Headers],[Payment Number]])&gt;ScheduledNumberOfPayments,"",ROW()-ROW(PaymentSchedule3[[#Headers],[Payment Number]])),"")</f>
        <v>17</v>
      </c>
      <c r="C30" s="58">
        <f>IF(PaymentSchedule3[[#This Row],[Payment Number]]&lt;&gt;"",EOMONTH(LoanStartDate,ROW(PaymentSchedule3[[#This Row],[Payment Number]])-ROW(PaymentSchedule3[[#Headers],[Payment Number]])-2)+DAY(LoanStartDate),"")</f>
        <v>45778</v>
      </c>
      <c r="D30" s="59">
        <f>IF(PaymentSchedule3[[#This Row],[Payment Number]]&lt;&gt;"",IF(ROW()-ROW(PaymentSchedule3[[#Headers],[Beginning
Balance]])=1,LoanAmount,INDEX(PaymentSchedule3[Ending
Balance],ROW()-ROW(PaymentSchedule3[[#Headers],[Beginning
Balance]])-1)),"")</f>
        <v>199142.29773800782</v>
      </c>
      <c r="E30" s="60">
        <f>IF(PaymentSchedule3[[#This Row],[Payment Number]]&lt;&gt;"",ScheduledPayment,"")</f>
        <v>1373.1965917968894</v>
      </c>
      <c r="F3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0" s="59">
        <f>IF(PaymentSchedule3[[#This Row],[Payment Number]]&lt;&gt;"",PaymentSchedule3[[#This Row],[Total
Payment]]-PaymentSchedule3[[#This Row],[Interest]],"")</f>
        <v>121.91915434307361</v>
      </c>
      <c r="I30" s="61">
        <f>IF(PaymentSchedule3[[#This Row],[Payment Number]]&lt;&gt;"",PaymentSchedule3[[#This Row],[Beginning
Balance]]*(InterestRate/PaymentsPerYear),"")</f>
        <v>1251.2774374538158</v>
      </c>
      <c r="J30" s="59">
        <f>IF(PaymentSchedule3[[#This Row],[Payment Number]]&lt;&gt;"",IF(PaymentSchedule3[[#This Row],[Scheduled Payment]]+PaymentSchedule3[[#This Row],[Extra
Payment]]&lt;=PaymentSchedule3[[#This Row],[Beginning
Balance]],PaymentSchedule3[[#This Row],[Beginning
Balance]]-PaymentSchedule3[[#This Row],[Principal]],0),"")</f>
        <v>199020.37858366474</v>
      </c>
      <c r="K30" s="61">
        <f>IF(PaymentSchedule3[[#This Row],[Payment Number]]&lt;&gt;"",SUM(INDEX(PaymentSchedule3[Interest],1,1):PaymentSchedule3[[#This Row],[Interest]]),"")</f>
        <v>20718.361542649247</v>
      </c>
    </row>
    <row r="31" spans="2:11" ht="32.1" customHeight="1" x14ac:dyDescent="0.2">
      <c r="B31" s="57">
        <f>IF(LoanIsGood,IF(ROW()-ROW(PaymentSchedule3[[#Headers],[Payment Number]])&gt;ScheduledNumberOfPayments,"",ROW()-ROW(PaymentSchedule3[[#Headers],[Payment Number]])),"")</f>
        <v>18</v>
      </c>
      <c r="C31" s="58">
        <f>IF(PaymentSchedule3[[#This Row],[Payment Number]]&lt;&gt;"",EOMONTH(LoanStartDate,ROW(PaymentSchedule3[[#This Row],[Payment Number]])-ROW(PaymentSchedule3[[#Headers],[Payment Number]])-2)+DAY(LoanStartDate),"")</f>
        <v>45809</v>
      </c>
      <c r="D31" s="59">
        <f>IF(PaymentSchedule3[[#This Row],[Payment Number]]&lt;&gt;"",IF(ROW()-ROW(PaymentSchedule3[[#Headers],[Beginning
Balance]])=1,LoanAmount,INDEX(PaymentSchedule3[Ending
Balance],ROW()-ROW(PaymentSchedule3[[#Headers],[Beginning
Balance]])-1)),"")</f>
        <v>199020.37858366474</v>
      </c>
      <c r="E31" s="60">
        <f>IF(PaymentSchedule3[[#This Row],[Payment Number]]&lt;&gt;"",ScheduledPayment,"")</f>
        <v>1373.1965917968894</v>
      </c>
      <c r="F3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1" s="59">
        <f>IF(PaymentSchedule3[[#This Row],[Payment Number]]&lt;&gt;"",PaymentSchedule3[[#This Row],[Total
Payment]]-PaymentSchedule3[[#This Row],[Interest]],"")</f>
        <v>122.68521302952945</v>
      </c>
      <c r="I31" s="61">
        <f>IF(PaymentSchedule3[[#This Row],[Payment Number]]&lt;&gt;"",PaymentSchedule3[[#This Row],[Beginning
Balance]]*(InterestRate/PaymentsPerYear),"")</f>
        <v>1250.5113787673599</v>
      </c>
      <c r="J31" s="59">
        <f>IF(PaymentSchedule3[[#This Row],[Payment Number]]&lt;&gt;"",IF(PaymentSchedule3[[#This Row],[Scheduled Payment]]+PaymentSchedule3[[#This Row],[Extra
Payment]]&lt;=PaymentSchedule3[[#This Row],[Beginning
Balance]],PaymentSchedule3[[#This Row],[Beginning
Balance]]-PaymentSchedule3[[#This Row],[Principal]],0),"")</f>
        <v>198897.69337063521</v>
      </c>
      <c r="K31" s="61">
        <f>IF(PaymentSchedule3[[#This Row],[Payment Number]]&lt;&gt;"",SUM(INDEX(PaymentSchedule3[Interest],1,1):PaymentSchedule3[[#This Row],[Interest]]),"")</f>
        <v>21968.872921416609</v>
      </c>
    </row>
    <row r="32" spans="2:11" ht="32.1" customHeight="1" x14ac:dyDescent="0.2">
      <c r="B32" s="57">
        <f>IF(LoanIsGood,IF(ROW()-ROW(PaymentSchedule3[[#Headers],[Payment Number]])&gt;ScheduledNumberOfPayments,"",ROW()-ROW(PaymentSchedule3[[#Headers],[Payment Number]])),"")</f>
        <v>19</v>
      </c>
      <c r="C32" s="58">
        <f>IF(PaymentSchedule3[[#This Row],[Payment Number]]&lt;&gt;"",EOMONTH(LoanStartDate,ROW(PaymentSchedule3[[#This Row],[Payment Number]])-ROW(PaymentSchedule3[[#Headers],[Payment Number]])-2)+DAY(LoanStartDate),"")</f>
        <v>45839</v>
      </c>
      <c r="D32" s="59">
        <f>IF(PaymentSchedule3[[#This Row],[Payment Number]]&lt;&gt;"",IF(ROW()-ROW(PaymentSchedule3[[#Headers],[Beginning
Balance]])=1,LoanAmount,INDEX(PaymentSchedule3[Ending
Balance],ROW()-ROW(PaymentSchedule3[[#Headers],[Beginning
Balance]])-1)),"")</f>
        <v>198897.69337063521</v>
      </c>
      <c r="E32" s="60">
        <f>IF(PaymentSchedule3[[#This Row],[Payment Number]]&lt;&gt;"",ScheduledPayment,"")</f>
        <v>1373.1965917968894</v>
      </c>
      <c r="F3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2" s="59">
        <f>IF(PaymentSchedule3[[#This Row],[Payment Number]]&lt;&gt;"",PaymentSchedule3[[#This Row],[Total
Payment]]-PaymentSchedule3[[#This Row],[Interest]],"")</f>
        <v>123.45608511806495</v>
      </c>
      <c r="I32" s="61">
        <f>IF(PaymentSchedule3[[#This Row],[Payment Number]]&lt;&gt;"",PaymentSchedule3[[#This Row],[Beginning
Balance]]*(InterestRate/PaymentsPerYear),"")</f>
        <v>1249.7405066788244</v>
      </c>
      <c r="J32" s="59">
        <f>IF(PaymentSchedule3[[#This Row],[Payment Number]]&lt;&gt;"",IF(PaymentSchedule3[[#This Row],[Scheduled Payment]]+PaymentSchedule3[[#This Row],[Extra
Payment]]&lt;=PaymentSchedule3[[#This Row],[Beginning
Balance]],PaymentSchedule3[[#This Row],[Beginning
Balance]]-PaymentSchedule3[[#This Row],[Principal]],0),"")</f>
        <v>198774.23728551716</v>
      </c>
      <c r="K32" s="61">
        <f>IF(PaymentSchedule3[[#This Row],[Payment Number]]&lt;&gt;"",SUM(INDEX(PaymentSchedule3[Interest],1,1):PaymentSchedule3[[#This Row],[Interest]]),"")</f>
        <v>23218.613428095432</v>
      </c>
    </row>
    <row r="33" spans="2:11" ht="32.1" customHeight="1" x14ac:dyDescent="0.2">
      <c r="B33" s="57">
        <f>IF(LoanIsGood,IF(ROW()-ROW(PaymentSchedule3[[#Headers],[Payment Number]])&gt;ScheduledNumberOfPayments,"",ROW()-ROW(PaymentSchedule3[[#Headers],[Payment Number]])),"")</f>
        <v>20</v>
      </c>
      <c r="C33" s="58">
        <f>IF(PaymentSchedule3[[#This Row],[Payment Number]]&lt;&gt;"",EOMONTH(LoanStartDate,ROW(PaymentSchedule3[[#This Row],[Payment Number]])-ROW(PaymentSchedule3[[#Headers],[Payment Number]])-2)+DAY(LoanStartDate),"")</f>
        <v>45870</v>
      </c>
      <c r="D33" s="59">
        <f>IF(PaymentSchedule3[[#This Row],[Payment Number]]&lt;&gt;"",IF(ROW()-ROW(PaymentSchedule3[[#Headers],[Beginning
Balance]])=1,LoanAmount,INDEX(PaymentSchedule3[Ending
Balance],ROW()-ROW(PaymentSchedule3[[#Headers],[Beginning
Balance]])-1)),"")</f>
        <v>198774.23728551716</v>
      </c>
      <c r="E33" s="60">
        <f>IF(PaymentSchedule3[[#This Row],[Payment Number]]&lt;&gt;"",ScheduledPayment,"")</f>
        <v>1373.1965917968894</v>
      </c>
      <c r="F3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3" s="59">
        <f>IF(PaymentSchedule3[[#This Row],[Payment Number]]&lt;&gt;"",PaymentSchedule3[[#This Row],[Total
Payment]]-PaymentSchedule3[[#This Row],[Interest]],"")</f>
        <v>124.23180085289005</v>
      </c>
      <c r="I33" s="61">
        <f>IF(PaymentSchedule3[[#This Row],[Payment Number]]&lt;&gt;"",PaymentSchedule3[[#This Row],[Beginning
Balance]]*(InterestRate/PaymentsPerYear),"")</f>
        <v>1248.9647909439993</v>
      </c>
      <c r="J33" s="59">
        <f>IF(PaymentSchedule3[[#This Row],[Payment Number]]&lt;&gt;"",IF(PaymentSchedule3[[#This Row],[Scheduled Payment]]+PaymentSchedule3[[#This Row],[Extra
Payment]]&lt;=PaymentSchedule3[[#This Row],[Beginning
Balance]],PaymentSchedule3[[#This Row],[Beginning
Balance]]-PaymentSchedule3[[#This Row],[Principal]],0),"")</f>
        <v>198650.00548466426</v>
      </c>
      <c r="K33" s="61">
        <f>IF(PaymentSchedule3[[#This Row],[Payment Number]]&lt;&gt;"",SUM(INDEX(PaymentSchedule3[Interest],1,1):PaymentSchedule3[[#This Row],[Interest]]),"")</f>
        <v>24467.578219039431</v>
      </c>
    </row>
    <row r="34" spans="2:11" ht="32.1" customHeight="1" x14ac:dyDescent="0.2">
      <c r="B34" s="57">
        <f>IF(LoanIsGood,IF(ROW()-ROW(PaymentSchedule3[[#Headers],[Payment Number]])&gt;ScheduledNumberOfPayments,"",ROW()-ROW(PaymentSchedule3[[#Headers],[Payment Number]])),"")</f>
        <v>21</v>
      </c>
      <c r="C34" s="58">
        <f>IF(PaymentSchedule3[[#This Row],[Payment Number]]&lt;&gt;"",EOMONTH(LoanStartDate,ROW(PaymentSchedule3[[#This Row],[Payment Number]])-ROW(PaymentSchedule3[[#Headers],[Payment Number]])-2)+DAY(LoanStartDate),"")</f>
        <v>45901</v>
      </c>
      <c r="D34" s="59">
        <f>IF(PaymentSchedule3[[#This Row],[Payment Number]]&lt;&gt;"",IF(ROW()-ROW(PaymentSchedule3[[#Headers],[Beginning
Balance]])=1,LoanAmount,INDEX(PaymentSchedule3[Ending
Balance],ROW()-ROW(PaymentSchedule3[[#Headers],[Beginning
Balance]])-1)),"")</f>
        <v>198650.00548466426</v>
      </c>
      <c r="E34" s="60">
        <f>IF(PaymentSchedule3[[#This Row],[Payment Number]]&lt;&gt;"",ScheduledPayment,"")</f>
        <v>1373.1965917968894</v>
      </c>
      <c r="F3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4" s="59">
        <f>IF(PaymentSchedule3[[#This Row],[Payment Number]]&lt;&gt;"",PaymentSchedule3[[#This Row],[Total
Payment]]-PaymentSchedule3[[#This Row],[Interest]],"")</f>
        <v>125.01239066824905</v>
      </c>
      <c r="I34" s="61">
        <f>IF(PaymentSchedule3[[#This Row],[Payment Number]]&lt;&gt;"",PaymentSchedule3[[#This Row],[Beginning
Balance]]*(InterestRate/PaymentsPerYear),"")</f>
        <v>1248.1842011286403</v>
      </c>
      <c r="J34" s="59">
        <f>IF(PaymentSchedule3[[#This Row],[Payment Number]]&lt;&gt;"",IF(PaymentSchedule3[[#This Row],[Scheduled Payment]]+PaymentSchedule3[[#This Row],[Extra
Payment]]&lt;=PaymentSchedule3[[#This Row],[Beginning
Balance]],PaymentSchedule3[[#This Row],[Beginning
Balance]]-PaymentSchedule3[[#This Row],[Principal]],0),"")</f>
        <v>198524.99309399602</v>
      </c>
      <c r="K34" s="61">
        <f>IF(PaymentSchedule3[[#This Row],[Payment Number]]&lt;&gt;"",SUM(INDEX(PaymentSchedule3[Interest],1,1):PaymentSchedule3[[#This Row],[Interest]]),"")</f>
        <v>25715.76242016807</v>
      </c>
    </row>
    <row r="35" spans="2:11" ht="32.1" customHeight="1" x14ac:dyDescent="0.2">
      <c r="B35" s="57">
        <f>IF(LoanIsGood,IF(ROW()-ROW(PaymentSchedule3[[#Headers],[Payment Number]])&gt;ScheduledNumberOfPayments,"",ROW()-ROW(PaymentSchedule3[[#Headers],[Payment Number]])),"")</f>
        <v>22</v>
      </c>
      <c r="C35" s="58">
        <f>IF(PaymentSchedule3[[#This Row],[Payment Number]]&lt;&gt;"",EOMONTH(LoanStartDate,ROW(PaymentSchedule3[[#This Row],[Payment Number]])-ROW(PaymentSchedule3[[#Headers],[Payment Number]])-2)+DAY(LoanStartDate),"")</f>
        <v>45931</v>
      </c>
      <c r="D35" s="59">
        <f>IF(PaymentSchedule3[[#This Row],[Payment Number]]&lt;&gt;"",IF(ROW()-ROW(PaymentSchedule3[[#Headers],[Beginning
Balance]])=1,LoanAmount,INDEX(PaymentSchedule3[Ending
Balance],ROW()-ROW(PaymentSchedule3[[#Headers],[Beginning
Balance]])-1)),"")</f>
        <v>198524.99309399602</v>
      </c>
      <c r="E35" s="60">
        <f>IF(PaymentSchedule3[[#This Row],[Payment Number]]&lt;&gt;"",ScheduledPayment,"")</f>
        <v>1373.1965917968894</v>
      </c>
      <c r="F3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5" s="59">
        <f>IF(PaymentSchedule3[[#This Row],[Payment Number]]&lt;&gt;"",PaymentSchedule3[[#This Row],[Total
Payment]]-PaymentSchedule3[[#This Row],[Interest]],"")</f>
        <v>125.79788518961459</v>
      </c>
      <c r="I35" s="61">
        <f>IF(PaymentSchedule3[[#This Row],[Payment Number]]&lt;&gt;"",PaymentSchedule3[[#This Row],[Beginning
Balance]]*(InterestRate/PaymentsPerYear),"")</f>
        <v>1247.3987066072748</v>
      </c>
      <c r="J35" s="59">
        <f>IF(PaymentSchedule3[[#This Row],[Payment Number]]&lt;&gt;"",IF(PaymentSchedule3[[#This Row],[Scheduled Payment]]+PaymentSchedule3[[#This Row],[Extra
Payment]]&lt;=PaymentSchedule3[[#This Row],[Beginning
Balance]],PaymentSchedule3[[#This Row],[Beginning
Balance]]-PaymentSchedule3[[#This Row],[Principal]],0),"")</f>
        <v>198399.1952088064</v>
      </c>
      <c r="K35" s="61">
        <f>IF(PaymentSchedule3[[#This Row],[Payment Number]]&lt;&gt;"",SUM(INDEX(PaymentSchedule3[Interest],1,1):PaymentSchedule3[[#This Row],[Interest]]),"")</f>
        <v>26963.161126775343</v>
      </c>
    </row>
    <row r="36" spans="2:11" ht="32.1" customHeight="1" x14ac:dyDescent="0.2">
      <c r="B36" s="57">
        <f>IF(LoanIsGood,IF(ROW()-ROW(PaymentSchedule3[[#Headers],[Payment Number]])&gt;ScheduledNumberOfPayments,"",ROW()-ROW(PaymentSchedule3[[#Headers],[Payment Number]])),"")</f>
        <v>23</v>
      </c>
      <c r="C36" s="58">
        <f>IF(PaymentSchedule3[[#This Row],[Payment Number]]&lt;&gt;"",EOMONTH(LoanStartDate,ROW(PaymentSchedule3[[#This Row],[Payment Number]])-ROW(PaymentSchedule3[[#Headers],[Payment Number]])-2)+DAY(LoanStartDate),"")</f>
        <v>45962</v>
      </c>
      <c r="D36" s="59">
        <f>IF(PaymentSchedule3[[#This Row],[Payment Number]]&lt;&gt;"",IF(ROW()-ROW(PaymentSchedule3[[#Headers],[Beginning
Balance]])=1,LoanAmount,INDEX(PaymentSchedule3[Ending
Balance],ROW()-ROW(PaymentSchedule3[[#Headers],[Beginning
Balance]])-1)),"")</f>
        <v>198399.1952088064</v>
      </c>
      <c r="E36" s="60">
        <f>IF(PaymentSchedule3[[#This Row],[Payment Number]]&lt;&gt;"",ScheduledPayment,"")</f>
        <v>1373.1965917968894</v>
      </c>
      <c r="F3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6" s="59">
        <f>IF(PaymentSchedule3[[#This Row],[Payment Number]]&lt;&gt;"",PaymentSchedule3[[#This Row],[Total
Payment]]-PaymentSchedule3[[#This Row],[Interest]],"")</f>
        <v>126.58831523488925</v>
      </c>
      <c r="I36" s="61">
        <f>IF(PaymentSchedule3[[#This Row],[Payment Number]]&lt;&gt;"",PaymentSchedule3[[#This Row],[Beginning
Balance]]*(InterestRate/PaymentsPerYear),"")</f>
        <v>1246.6082765620001</v>
      </c>
      <c r="J36" s="59">
        <f>IF(PaymentSchedule3[[#This Row],[Payment Number]]&lt;&gt;"",IF(PaymentSchedule3[[#This Row],[Scheduled Payment]]+PaymentSchedule3[[#This Row],[Extra
Payment]]&lt;=PaymentSchedule3[[#This Row],[Beginning
Balance]],PaymentSchedule3[[#This Row],[Beginning
Balance]]-PaymentSchedule3[[#This Row],[Principal]],0),"")</f>
        <v>198272.6068935715</v>
      </c>
      <c r="K36" s="61">
        <f>IF(PaymentSchedule3[[#This Row],[Payment Number]]&lt;&gt;"",SUM(INDEX(PaymentSchedule3[Interest],1,1):PaymentSchedule3[[#This Row],[Interest]]),"")</f>
        <v>28209.769403337345</v>
      </c>
    </row>
    <row r="37" spans="2:11" ht="32.1" customHeight="1" x14ac:dyDescent="0.2">
      <c r="B37" s="57">
        <f>IF(LoanIsGood,IF(ROW()-ROW(PaymentSchedule3[[#Headers],[Payment Number]])&gt;ScheduledNumberOfPayments,"",ROW()-ROW(PaymentSchedule3[[#Headers],[Payment Number]])),"")</f>
        <v>24</v>
      </c>
      <c r="C37" s="58">
        <f>IF(PaymentSchedule3[[#This Row],[Payment Number]]&lt;&gt;"",EOMONTH(LoanStartDate,ROW(PaymentSchedule3[[#This Row],[Payment Number]])-ROW(PaymentSchedule3[[#Headers],[Payment Number]])-2)+DAY(LoanStartDate),"")</f>
        <v>45992</v>
      </c>
      <c r="D37" s="59">
        <f>IF(PaymentSchedule3[[#This Row],[Payment Number]]&lt;&gt;"",IF(ROW()-ROW(PaymentSchedule3[[#Headers],[Beginning
Balance]])=1,LoanAmount,INDEX(PaymentSchedule3[Ending
Balance],ROW()-ROW(PaymentSchedule3[[#Headers],[Beginning
Balance]])-1)),"")</f>
        <v>198272.6068935715</v>
      </c>
      <c r="E37" s="60">
        <f>IF(PaymentSchedule3[[#This Row],[Payment Number]]&lt;&gt;"",ScheduledPayment,"")</f>
        <v>1373.1965917968894</v>
      </c>
      <c r="F3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7" s="59">
        <f>IF(PaymentSchedule3[[#This Row],[Payment Number]]&lt;&gt;"",PaymentSchedule3[[#This Row],[Total
Payment]]-PaymentSchedule3[[#This Row],[Interest]],"")</f>
        <v>127.38371181561524</v>
      </c>
      <c r="I37" s="61">
        <f>IF(PaymentSchedule3[[#This Row],[Payment Number]]&lt;&gt;"",PaymentSchedule3[[#This Row],[Beginning
Balance]]*(InterestRate/PaymentsPerYear),"")</f>
        <v>1245.8128799812741</v>
      </c>
      <c r="J37" s="59">
        <f>IF(PaymentSchedule3[[#This Row],[Payment Number]]&lt;&gt;"",IF(PaymentSchedule3[[#This Row],[Scheduled Payment]]+PaymentSchedule3[[#This Row],[Extra
Payment]]&lt;=PaymentSchedule3[[#This Row],[Beginning
Balance]],PaymentSchedule3[[#This Row],[Beginning
Balance]]-PaymentSchedule3[[#This Row],[Principal]],0),"")</f>
        <v>198145.22318175589</v>
      </c>
      <c r="K37" s="61">
        <f>IF(PaymentSchedule3[[#This Row],[Payment Number]]&lt;&gt;"",SUM(INDEX(PaymentSchedule3[Interest],1,1):PaymentSchedule3[[#This Row],[Interest]]),"")</f>
        <v>29455.582283318618</v>
      </c>
    </row>
    <row r="38" spans="2:11" ht="32.1" customHeight="1" x14ac:dyDescent="0.2">
      <c r="B38" s="57">
        <f>IF(LoanIsGood,IF(ROW()-ROW(PaymentSchedule3[[#Headers],[Payment Number]])&gt;ScheduledNumberOfPayments,"",ROW()-ROW(PaymentSchedule3[[#Headers],[Payment Number]])),"")</f>
        <v>25</v>
      </c>
      <c r="C38" s="58">
        <f>IF(PaymentSchedule3[[#This Row],[Payment Number]]&lt;&gt;"",EOMONTH(LoanStartDate,ROW(PaymentSchedule3[[#This Row],[Payment Number]])-ROW(PaymentSchedule3[[#Headers],[Payment Number]])-2)+DAY(LoanStartDate),"")</f>
        <v>46023</v>
      </c>
      <c r="D38" s="59">
        <f>IF(PaymentSchedule3[[#This Row],[Payment Number]]&lt;&gt;"",IF(ROW()-ROW(PaymentSchedule3[[#Headers],[Beginning
Balance]])=1,LoanAmount,INDEX(PaymentSchedule3[Ending
Balance],ROW()-ROW(PaymentSchedule3[[#Headers],[Beginning
Balance]])-1)),"")</f>
        <v>198145.22318175589</v>
      </c>
      <c r="E38" s="60">
        <f>IF(PaymentSchedule3[[#This Row],[Payment Number]]&lt;&gt;"",ScheduledPayment,"")</f>
        <v>1373.1965917968894</v>
      </c>
      <c r="F3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8" s="59">
        <f>IF(PaymentSchedule3[[#This Row],[Payment Number]]&lt;&gt;"",PaymentSchedule3[[#This Row],[Total
Payment]]-PaymentSchedule3[[#This Row],[Interest]],"")</f>
        <v>128.18410613818992</v>
      </c>
      <c r="I38" s="61">
        <f>IF(PaymentSchedule3[[#This Row],[Payment Number]]&lt;&gt;"",PaymentSchedule3[[#This Row],[Beginning
Balance]]*(InterestRate/PaymentsPerYear),"")</f>
        <v>1245.0124856586995</v>
      </c>
      <c r="J38" s="59">
        <f>IF(PaymentSchedule3[[#This Row],[Payment Number]]&lt;&gt;"",IF(PaymentSchedule3[[#This Row],[Scheduled Payment]]+PaymentSchedule3[[#This Row],[Extra
Payment]]&lt;=PaymentSchedule3[[#This Row],[Beginning
Balance]],PaymentSchedule3[[#This Row],[Beginning
Balance]]-PaymentSchedule3[[#This Row],[Principal]],0),"")</f>
        <v>198017.03907561771</v>
      </c>
      <c r="K38" s="61">
        <f>IF(PaymentSchedule3[[#This Row],[Payment Number]]&lt;&gt;"",SUM(INDEX(PaymentSchedule3[Interest],1,1):PaymentSchedule3[[#This Row],[Interest]]),"")</f>
        <v>30700.594768977317</v>
      </c>
    </row>
    <row r="39" spans="2:11" ht="32.1" customHeight="1" x14ac:dyDescent="0.2">
      <c r="B39" s="57">
        <f>IF(LoanIsGood,IF(ROW()-ROW(PaymentSchedule3[[#Headers],[Payment Number]])&gt;ScheduledNumberOfPayments,"",ROW()-ROW(PaymentSchedule3[[#Headers],[Payment Number]])),"")</f>
        <v>26</v>
      </c>
      <c r="C39" s="58">
        <f>IF(PaymentSchedule3[[#This Row],[Payment Number]]&lt;&gt;"",EOMONTH(LoanStartDate,ROW(PaymentSchedule3[[#This Row],[Payment Number]])-ROW(PaymentSchedule3[[#Headers],[Payment Number]])-2)+DAY(LoanStartDate),"")</f>
        <v>46054</v>
      </c>
      <c r="D39" s="59">
        <f>IF(PaymentSchedule3[[#This Row],[Payment Number]]&lt;&gt;"",IF(ROW()-ROW(PaymentSchedule3[[#Headers],[Beginning
Balance]])=1,LoanAmount,INDEX(PaymentSchedule3[Ending
Balance],ROW()-ROW(PaymentSchedule3[[#Headers],[Beginning
Balance]])-1)),"")</f>
        <v>198017.03907561771</v>
      </c>
      <c r="E39" s="60">
        <f>IF(PaymentSchedule3[[#This Row],[Payment Number]]&lt;&gt;"",ScheduledPayment,"")</f>
        <v>1373.1965917968894</v>
      </c>
      <c r="F3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9" s="59">
        <f>IF(PaymentSchedule3[[#This Row],[Payment Number]]&lt;&gt;"",PaymentSchedule3[[#This Row],[Total
Payment]]-PaymentSchedule3[[#This Row],[Interest]],"")</f>
        <v>128.98952960509155</v>
      </c>
      <c r="I39" s="61">
        <f>IF(PaymentSchedule3[[#This Row],[Payment Number]]&lt;&gt;"",PaymentSchedule3[[#This Row],[Beginning
Balance]]*(InterestRate/PaymentsPerYear),"")</f>
        <v>1244.2070621917978</v>
      </c>
      <c r="J39" s="59">
        <f>IF(PaymentSchedule3[[#This Row],[Payment Number]]&lt;&gt;"",IF(PaymentSchedule3[[#This Row],[Scheduled Payment]]+PaymentSchedule3[[#This Row],[Extra
Payment]]&lt;=PaymentSchedule3[[#This Row],[Beginning
Balance]],PaymentSchedule3[[#This Row],[Beginning
Balance]]-PaymentSchedule3[[#This Row],[Principal]],0),"")</f>
        <v>197888.04954601263</v>
      </c>
      <c r="K39" s="61">
        <f>IF(PaymentSchedule3[[#This Row],[Payment Number]]&lt;&gt;"",SUM(INDEX(PaymentSchedule3[Interest],1,1):PaymentSchedule3[[#This Row],[Interest]]),"")</f>
        <v>31944.801831169116</v>
      </c>
    </row>
    <row r="40" spans="2:11" ht="32.1" customHeight="1" x14ac:dyDescent="0.2">
      <c r="B40" s="57">
        <f>IF(LoanIsGood,IF(ROW()-ROW(PaymentSchedule3[[#Headers],[Payment Number]])&gt;ScheduledNumberOfPayments,"",ROW()-ROW(PaymentSchedule3[[#Headers],[Payment Number]])),"")</f>
        <v>27</v>
      </c>
      <c r="C40" s="58">
        <f>IF(PaymentSchedule3[[#This Row],[Payment Number]]&lt;&gt;"",EOMONTH(LoanStartDate,ROW(PaymentSchedule3[[#This Row],[Payment Number]])-ROW(PaymentSchedule3[[#Headers],[Payment Number]])-2)+DAY(LoanStartDate),"")</f>
        <v>46082</v>
      </c>
      <c r="D40" s="59">
        <f>IF(PaymentSchedule3[[#This Row],[Payment Number]]&lt;&gt;"",IF(ROW()-ROW(PaymentSchedule3[[#Headers],[Beginning
Balance]])=1,LoanAmount,INDEX(PaymentSchedule3[Ending
Balance],ROW()-ROW(PaymentSchedule3[[#Headers],[Beginning
Balance]])-1)),"")</f>
        <v>197888.04954601263</v>
      </c>
      <c r="E40" s="60">
        <f>IF(PaymentSchedule3[[#This Row],[Payment Number]]&lt;&gt;"",ScheduledPayment,"")</f>
        <v>1373.1965917968894</v>
      </c>
      <c r="F4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40" s="59">
        <f>IF(PaymentSchedule3[[#This Row],[Payment Number]]&lt;&gt;"",PaymentSchedule3[[#This Row],[Total
Payment]]-PaymentSchedule3[[#This Row],[Interest]],"")</f>
        <v>129.80001381611009</v>
      </c>
      <c r="I40" s="61">
        <f>IF(PaymentSchedule3[[#This Row],[Payment Number]]&lt;&gt;"",PaymentSchedule3[[#This Row],[Beginning
Balance]]*(InterestRate/PaymentsPerYear),"")</f>
        <v>1243.3965779807793</v>
      </c>
      <c r="J40" s="59">
        <f>IF(PaymentSchedule3[[#This Row],[Payment Number]]&lt;&gt;"",IF(PaymentSchedule3[[#This Row],[Scheduled Payment]]+PaymentSchedule3[[#This Row],[Extra
Payment]]&lt;=PaymentSchedule3[[#This Row],[Beginning
Balance]],PaymentSchedule3[[#This Row],[Beginning
Balance]]-PaymentSchedule3[[#This Row],[Principal]],0),"")</f>
        <v>197758.24953219653</v>
      </c>
      <c r="K40" s="61">
        <f>IF(PaymentSchedule3[[#This Row],[Payment Number]]&lt;&gt;"",SUM(INDEX(PaymentSchedule3[Interest],1,1):PaymentSchedule3[[#This Row],[Interest]]),"")</f>
        <v>33188.198409149896</v>
      </c>
    </row>
    <row r="41" spans="2:11" ht="32.1" customHeight="1" x14ac:dyDescent="0.2">
      <c r="B41" s="57">
        <f>IF(LoanIsGood,IF(ROW()-ROW(PaymentSchedule3[[#Headers],[Payment Number]])&gt;ScheduledNumberOfPayments,"",ROW()-ROW(PaymentSchedule3[[#Headers],[Payment Number]])),"")</f>
        <v>28</v>
      </c>
      <c r="C41" s="58">
        <f>IF(PaymentSchedule3[[#This Row],[Payment Number]]&lt;&gt;"",EOMONTH(LoanStartDate,ROW(PaymentSchedule3[[#This Row],[Payment Number]])-ROW(PaymentSchedule3[[#Headers],[Payment Number]])-2)+DAY(LoanStartDate),"")</f>
        <v>46113</v>
      </c>
      <c r="D41" s="59">
        <f>IF(PaymentSchedule3[[#This Row],[Payment Number]]&lt;&gt;"",IF(ROW()-ROW(PaymentSchedule3[[#Headers],[Beginning
Balance]])=1,LoanAmount,INDEX(PaymentSchedule3[Ending
Balance],ROW()-ROW(PaymentSchedule3[[#Headers],[Beginning
Balance]])-1)),"")</f>
        <v>197758.24953219653</v>
      </c>
      <c r="E41" s="60">
        <f>IF(PaymentSchedule3[[#This Row],[Payment Number]]&lt;&gt;"",ScheduledPayment,"")</f>
        <v>1373.1965917968894</v>
      </c>
      <c r="F4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41" s="59">
        <f>IF(PaymentSchedule3[[#This Row],[Payment Number]]&lt;&gt;"",PaymentSchedule3[[#This Row],[Total
Payment]]-PaymentSchedule3[[#This Row],[Interest]],"")</f>
        <v>130.61559056958799</v>
      </c>
      <c r="I41" s="61">
        <f>IF(PaymentSchedule3[[#This Row],[Payment Number]]&lt;&gt;"",PaymentSchedule3[[#This Row],[Beginning
Balance]]*(InterestRate/PaymentsPerYear),"")</f>
        <v>1242.5810012273014</v>
      </c>
      <c r="J41" s="59">
        <f>IF(PaymentSchedule3[[#This Row],[Payment Number]]&lt;&gt;"",IF(PaymentSchedule3[[#This Row],[Scheduled Payment]]+PaymentSchedule3[[#This Row],[Extra
Payment]]&lt;=PaymentSchedule3[[#This Row],[Beginning
Balance]],PaymentSchedule3[[#This Row],[Beginning
Balance]]-PaymentSchedule3[[#This Row],[Principal]],0),"")</f>
        <v>197627.63394162693</v>
      </c>
      <c r="K41" s="61">
        <f>IF(PaymentSchedule3[[#This Row],[Payment Number]]&lt;&gt;"",SUM(INDEX(PaymentSchedule3[Interest],1,1):PaymentSchedule3[[#This Row],[Interest]]),"")</f>
        <v>34430.779410377196</v>
      </c>
    </row>
    <row r="42" spans="2:11" ht="32.1" customHeight="1" x14ac:dyDescent="0.2">
      <c r="B42" s="57">
        <f>IF(LoanIsGood,IF(ROW()-ROW(PaymentSchedule3[[#Headers],[Payment Number]])&gt;ScheduledNumberOfPayments,"",ROW()-ROW(PaymentSchedule3[[#Headers],[Payment Number]])),"")</f>
        <v>29</v>
      </c>
      <c r="C42" s="58">
        <f>IF(PaymentSchedule3[[#This Row],[Payment Number]]&lt;&gt;"",EOMONTH(LoanStartDate,ROW(PaymentSchedule3[[#This Row],[Payment Number]])-ROW(PaymentSchedule3[[#Headers],[Payment Number]])-2)+DAY(LoanStartDate),"")</f>
        <v>46143</v>
      </c>
      <c r="D42" s="59">
        <f>IF(PaymentSchedule3[[#This Row],[Payment Number]]&lt;&gt;"",IF(ROW()-ROW(PaymentSchedule3[[#Headers],[Beginning
Balance]])=1,LoanAmount,INDEX(PaymentSchedule3[Ending
Balance],ROW()-ROW(PaymentSchedule3[[#Headers],[Beginning
Balance]])-1)),"")</f>
        <v>197627.63394162693</v>
      </c>
      <c r="E42" s="60">
        <f>IF(PaymentSchedule3[[#This Row],[Payment Number]]&lt;&gt;"",ScheduledPayment,"")</f>
        <v>1373.1965917968894</v>
      </c>
      <c r="F4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42" s="59">
        <f>IF(PaymentSchedule3[[#This Row],[Payment Number]]&lt;&gt;"",PaymentSchedule3[[#This Row],[Total
Payment]]-PaymentSchedule3[[#This Row],[Interest]],"")</f>
        <v>131.43629186366707</v>
      </c>
      <c r="I42" s="61">
        <f>IF(PaymentSchedule3[[#This Row],[Payment Number]]&lt;&gt;"",PaymentSchedule3[[#This Row],[Beginning
Balance]]*(InterestRate/PaymentsPerYear),"")</f>
        <v>1241.7602999332223</v>
      </c>
      <c r="J42" s="59">
        <f>IF(PaymentSchedule3[[#This Row],[Payment Number]]&lt;&gt;"",IF(PaymentSchedule3[[#This Row],[Scheduled Payment]]+PaymentSchedule3[[#This Row],[Extra
Payment]]&lt;=PaymentSchedule3[[#This Row],[Beginning
Balance]],PaymentSchedule3[[#This Row],[Beginning
Balance]]-PaymentSchedule3[[#This Row],[Principal]],0),"")</f>
        <v>197496.19764976326</v>
      </c>
      <c r="K42" s="61">
        <f>IF(PaymentSchedule3[[#This Row],[Payment Number]]&lt;&gt;"",SUM(INDEX(PaymentSchedule3[Interest],1,1):PaymentSchedule3[[#This Row],[Interest]]),"")</f>
        <v>35672.539710310419</v>
      </c>
    </row>
    <row r="43" spans="2:11" ht="32.1" customHeight="1" x14ac:dyDescent="0.2">
      <c r="B43" s="57">
        <f>IF(LoanIsGood,IF(ROW()-ROW(PaymentSchedule3[[#Headers],[Payment Number]])&gt;ScheduledNumberOfPayments,"",ROW()-ROW(PaymentSchedule3[[#Headers],[Payment Number]])),"")</f>
        <v>30</v>
      </c>
      <c r="C43" s="58">
        <f>IF(PaymentSchedule3[[#This Row],[Payment Number]]&lt;&gt;"",EOMONTH(LoanStartDate,ROW(PaymentSchedule3[[#This Row],[Payment Number]])-ROW(PaymentSchedule3[[#Headers],[Payment Number]])-2)+DAY(LoanStartDate),"")</f>
        <v>46174</v>
      </c>
      <c r="D43" s="59">
        <f>IF(PaymentSchedule3[[#This Row],[Payment Number]]&lt;&gt;"",IF(ROW()-ROW(PaymentSchedule3[[#Headers],[Beginning
Balance]])=1,LoanAmount,INDEX(PaymentSchedule3[Ending
Balance],ROW()-ROW(PaymentSchedule3[[#Headers],[Beginning
Balance]])-1)),"")</f>
        <v>197496.19764976326</v>
      </c>
      <c r="E43" s="60">
        <f>IF(PaymentSchedule3[[#This Row],[Payment Number]]&lt;&gt;"",ScheduledPayment,"")</f>
        <v>1373.1965917968894</v>
      </c>
      <c r="F4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43" s="59">
        <f>IF(PaymentSchedule3[[#This Row],[Payment Number]]&lt;&gt;"",PaymentSchedule3[[#This Row],[Total
Payment]]-PaymentSchedule3[[#This Row],[Interest]],"")</f>
        <v>132.26214989754362</v>
      </c>
      <c r="I43" s="61">
        <f>IF(PaymentSchedule3[[#This Row],[Payment Number]]&lt;&gt;"",PaymentSchedule3[[#This Row],[Beginning
Balance]]*(InterestRate/PaymentsPerYear),"")</f>
        <v>1240.9344418993458</v>
      </c>
      <c r="J43" s="59">
        <f>IF(PaymentSchedule3[[#This Row],[Payment Number]]&lt;&gt;"",IF(PaymentSchedule3[[#This Row],[Scheduled Payment]]+PaymentSchedule3[[#This Row],[Extra
Payment]]&lt;=PaymentSchedule3[[#This Row],[Beginning
Balance]],PaymentSchedule3[[#This Row],[Beginning
Balance]]-PaymentSchedule3[[#This Row],[Principal]],0),"")</f>
        <v>197363.93549986571</v>
      </c>
      <c r="K43" s="61">
        <f>IF(PaymentSchedule3[[#This Row],[Payment Number]]&lt;&gt;"",SUM(INDEX(PaymentSchedule3[Interest],1,1):PaymentSchedule3[[#This Row],[Interest]]),"")</f>
        <v>36913.474152209761</v>
      </c>
    </row>
    <row r="44" spans="2:11" ht="32.1" customHeight="1" x14ac:dyDescent="0.2">
      <c r="B44" s="57">
        <f>IF(LoanIsGood,IF(ROW()-ROW(PaymentSchedule3[[#Headers],[Payment Number]])&gt;ScheduledNumberOfPayments,"",ROW()-ROW(PaymentSchedule3[[#Headers],[Payment Number]])),"")</f>
        <v>31</v>
      </c>
      <c r="C44" s="58">
        <f>IF(PaymentSchedule3[[#This Row],[Payment Number]]&lt;&gt;"",EOMONTH(LoanStartDate,ROW(PaymentSchedule3[[#This Row],[Payment Number]])-ROW(PaymentSchedule3[[#Headers],[Payment Number]])-2)+DAY(LoanStartDate),"")</f>
        <v>46204</v>
      </c>
      <c r="D44" s="59">
        <f>IF(PaymentSchedule3[[#This Row],[Payment Number]]&lt;&gt;"",IF(ROW()-ROW(PaymentSchedule3[[#Headers],[Beginning
Balance]])=1,LoanAmount,INDEX(PaymentSchedule3[Ending
Balance],ROW()-ROW(PaymentSchedule3[[#Headers],[Beginning
Balance]])-1)),"")</f>
        <v>197363.93549986571</v>
      </c>
      <c r="E44" s="60">
        <f>IF(PaymentSchedule3[[#This Row],[Payment Number]]&lt;&gt;"",ScheduledPayment,"")</f>
        <v>1373.1965917968894</v>
      </c>
      <c r="F4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44" s="59">
        <f>IF(PaymentSchedule3[[#This Row],[Payment Number]]&lt;&gt;"",PaymentSchedule3[[#This Row],[Total
Payment]]-PaymentSchedule3[[#This Row],[Interest]],"")</f>
        <v>133.09319707273335</v>
      </c>
      <c r="I44" s="61">
        <f>IF(PaymentSchedule3[[#This Row],[Payment Number]]&lt;&gt;"",PaymentSchedule3[[#This Row],[Beginning
Balance]]*(InterestRate/PaymentsPerYear),"")</f>
        <v>1240.103394724156</v>
      </c>
      <c r="J44" s="59">
        <f>IF(PaymentSchedule3[[#This Row],[Payment Number]]&lt;&gt;"",IF(PaymentSchedule3[[#This Row],[Scheduled Payment]]+PaymentSchedule3[[#This Row],[Extra
Payment]]&lt;=PaymentSchedule3[[#This Row],[Beginning
Balance]],PaymentSchedule3[[#This Row],[Beginning
Balance]]-PaymentSchedule3[[#This Row],[Principal]],0),"")</f>
        <v>197230.84230279297</v>
      </c>
      <c r="K44" s="61">
        <f>IF(PaymentSchedule3[[#This Row],[Payment Number]]&lt;&gt;"",SUM(INDEX(PaymentSchedule3[Interest],1,1):PaymentSchedule3[[#This Row],[Interest]]),"")</f>
        <v>38153.577546933921</v>
      </c>
    </row>
    <row r="45" spans="2:11" ht="32.1" customHeight="1" x14ac:dyDescent="0.2">
      <c r="B45" s="57">
        <f>IF(LoanIsGood,IF(ROW()-ROW(PaymentSchedule3[[#Headers],[Payment Number]])&gt;ScheduledNumberOfPayments,"",ROW()-ROW(PaymentSchedule3[[#Headers],[Payment Number]])),"")</f>
        <v>32</v>
      </c>
      <c r="C45" s="58">
        <f>IF(PaymentSchedule3[[#This Row],[Payment Number]]&lt;&gt;"",EOMONTH(LoanStartDate,ROW(PaymentSchedule3[[#This Row],[Payment Number]])-ROW(PaymentSchedule3[[#Headers],[Payment Number]])-2)+DAY(LoanStartDate),"")</f>
        <v>46235</v>
      </c>
      <c r="D45" s="59">
        <f>IF(PaymentSchedule3[[#This Row],[Payment Number]]&lt;&gt;"",IF(ROW()-ROW(PaymentSchedule3[[#Headers],[Beginning
Balance]])=1,LoanAmount,INDEX(PaymentSchedule3[Ending
Balance],ROW()-ROW(PaymentSchedule3[[#Headers],[Beginning
Balance]])-1)),"")</f>
        <v>197230.84230279297</v>
      </c>
      <c r="E45" s="60">
        <f>IF(PaymentSchedule3[[#This Row],[Payment Number]]&lt;&gt;"",ScheduledPayment,"")</f>
        <v>1373.1965917968894</v>
      </c>
      <c r="F4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45" s="59">
        <f>IF(PaymentSchedule3[[#This Row],[Payment Number]]&lt;&gt;"",PaymentSchedule3[[#This Row],[Total
Payment]]-PaymentSchedule3[[#This Row],[Interest]],"")</f>
        <v>133.92946599434026</v>
      </c>
      <c r="I45" s="61">
        <f>IF(PaymentSchedule3[[#This Row],[Payment Number]]&lt;&gt;"",PaymentSchedule3[[#This Row],[Beginning
Balance]]*(InterestRate/PaymentsPerYear),"")</f>
        <v>1239.2671258025491</v>
      </c>
      <c r="J45" s="59">
        <f>IF(PaymentSchedule3[[#This Row],[Payment Number]]&lt;&gt;"",IF(PaymentSchedule3[[#This Row],[Scheduled Payment]]+PaymentSchedule3[[#This Row],[Extra
Payment]]&lt;=PaymentSchedule3[[#This Row],[Beginning
Balance]],PaymentSchedule3[[#This Row],[Beginning
Balance]]-PaymentSchedule3[[#This Row],[Principal]],0),"")</f>
        <v>197096.91283679864</v>
      </c>
      <c r="K45" s="61">
        <f>IF(PaymentSchedule3[[#This Row],[Payment Number]]&lt;&gt;"",SUM(INDEX(PaymentSchedule3[Interest],1,1):PaymentSchedule3[[#This Row],[Interest]]),"")</f>
        <v>39392.844672736472</v>
      </c>
    </row>
    <row r="46" spans="2:11" ht="32.1" customHeight="1" x14ac:dyDescent="0.2">
      <c r="B46" s="57">
        <f>IF(LoanIsGood,IF(ROW()-ROW(PaymentSchedule3[[#Headers],[Payment Number]])&gt;ScheduledNumberOfPayments,"",ROW()-ROW(PaymentSchedule3[[#Headers],[Payment Number]])),"")</f>
        <v>33</v>
      </c>
      <c r="C46" s="58">
        <f>IF(PaymentSchedule3[[#This Row],[Payment Number]]&lt;&gt;"",EOMONTH(LoanStartDate,ROW(PaymentSchedule3[[#This Row],[Payment Number]])-ROW(PaymentSchedule3[[#Headers],[Payment Number]])-2)+DAY(LoanStartDate),"")</f>
        <v>46266</v>
      </c>
      <c r="D46" s="59">
        <f>IF(PaymentSchedule3[[#This Row],[Payment Number]]&lt;&gt;"",IF(ROW()-ROW(PaymentSchedule3[[#Headers],[Beginning
Balance]])=1,LoanAmount,INDEX(PaymentSchedule3[Ending
Balance],ROW()-ROW(PaymentSchedule3[[#Headers],[Beginning
Balance]])-1)),"")</f>
        <v>197096.91283679864</v>
      </c>
      <c r="E46" s="60">
        <f>IF(PaymentSchedule3[[#This Row],[Payment Number]]&lt;&gt;"",ScheduledPayment,"")</f>
        <v>1373.1965917968894</v>
      </c>
      <c r="F4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46" s="59">
        <f>IF(PaymentSchedule3[[#This Row],[Payment Number]]&lt;&gt;"",PaymentSchedule3[[#This Row],[Total
Payment]]-PaymentSchedule3[[#This Row],[Interest]],"")</f>
        <v>134.77098947233799</v>
      </c>
      <c r="I46" s="61">
        <f>IF(PaymentSchedule3[[#This Row],[Payment Number]]&lt;&gt;"",PaymentSchedule3[[#This Row],[Beginning
Balance]]*(InterestRate/PaymentsPerYear),"")</f>
        <v>1238.4256023245514</v>
      </c>
      <c r="J46" s="59">
        <f>IF(PaymentSchedule3[[#This Row],[Payment Number]]&lt;&gt;"",IF(PaymentSchedule3[[#This Row],[Scheduled Payment]]+PaymentSchedule3[[#This Row],[Extra
Payment]]&lt;=PaymentSchedule3[[#This Row],[Beginning
Balance]],PaymentSchedule3[[#This Row],[Beginning
Balance]]-PaymentSchedule3[[#This Row],[Principal]],0),"")</f>
        <v>196962.1418473263</v>
      </c>
      <c r="K46" s="61">
        <f>IF(PaymentSchedule3[[#This Row],[Payment Number]]&lt;&gt;"",SUM(INDEX(PaymentSchedule3[Interest],1,1):PaymentSchedule3[[#This Row],[Interest]]),"")</f>
        <v>40631.270275061026</v>
      </c>
    </row>
    <row r="47" spans="2:11" ht="32.1" customHeight="1" x14ac:dyDescent="0.2">
      <c r="B47" s="57">
        <f>IF(LoanIsGood,IF(ROW()-ROW(PaymentSchedule3[[#Headers],[Payment Number]])&gt;ScheduledNumberOfPayments,"",ROW()-ROW(PaymentSchedule3[[#Headers],[Payment Number]])),"")</f>
        <v>34</v>
      </c>
      <c r="C47" s="58">
        <f>IF(PaymentSchedule3[[#This Row],[Payment Number]]&lt;&gt;"",EOMONTH(LoanStartDate,ROW(PaymentSchedule3[[#This Row],[Payment Number]])-ROW(PaymentSchedule3[[#Headers],[Payment Number]])-2)+DAY(LoanStartDate),"")</f>
        <v>46296</v>
      </c>
      <c r="D47" s="59">
        <f>IF(PaymentSchedule3[[#This Row],[Payment Number]]&lt;&gt;"",IF(ROW()-ROW(PaymentSchedule3[[#Headers],[Beginning
Balance]])=1,LoanAmount,INDEX(PaymentSchedule3[Ending
Balance],ROW()-ROW(PaymentSchedule3[[#Headers],[Beginning
Balance]])-1)),"")</f>
        <v>196962.1418473263</v>
      </c>
      <c r="E47" s="60">
        <f>IF(PaymentSchedule3[[#This Row],[Payment Number]]&lt;&gt;"",ScheduledPayment,"")</f>
        <v>1373.1965917968894</v>
      </c>
      <c r="F4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47" s="59">
        <f>IF(PaymentSchedule3[[#This Row],[Payment Number]]&lt;&gt;"",PaymentSchedule3[[#This Row],[Total
Payment]]-PaymentSchedule3[[#This Row],[Interest]],"")</f>
        <v>135.61780052285599</v>
      </c>
      <c r="I47" s="61">
        <f>IF(PaymentSchedule3[[#This Row],[Payment Number]]&lt;&gt;"",PaymentSchedule3[[#This Row],[Beginning
Balance]]*(InterestRate/PaymentsPerYear),"")</f>
        <v>1237.5787912740334</v>
      </c>
      <c r="J47" s="59">
        <f>IF(PaymentSchedule3[[#This Row],[Payment Number]]&lt;&gt;"",IF(PaymentSchedule3[[#This Row],[Scheduled Payment]]+PaymentSchedule3[[#This Row],[Extra
Payment]]&lt;=PaymentSchedule3[[#This Row],[Beginning
Balance]],PaymentSchedule3[[#This Row],[Beginning
Balance]]-PaymentSchedule3[[#This Row],[Principal]],0),"")</f>
        <v>196826.52404680345</v>
      </c>
      <c r="K47" s="61">
        <f>IF(PaymentSchedule3[[#This Row],[Payment Number]]&lt;&gt;"",SUM(INDEX(PaymentSchedule3[Interest],1,1):PaymentSchedule3[[#This Row],[Interest]]),"")</f>
        <v>41868.84906633506</v>
      </c>
    </row>
    <row r="48" spans="2:11" ht="32.1" customHeight="1" x14ac:dyDescent="0.2">
      <c r="B48" s="57">
        <f>IF(LoanIsGood,IF(ROW()-ROW(PaymentSchedule3[[#Headers],[Payment Number]])&gt;ScheduledNumberOfPayments,"",ROW()-ROW(PaymentSchedule3[[#Headers],[Payment Number]])),"")</f>
        <v>35</v>
      </c>
      <c r="C48" s="58">
        <f>IF(PaymentSchedule3[[#This Row],[Payment Number]]&lt;&gt;"",EOMONTH(LoanStartDate,ROW(PaymentSchedule3[[#This Row],[Payment Number]])-ROW(PaymentSchedule3[[#Headers],[Payment Number]])-2)+DAY(LoanStartDate),"")</f>
        <v>46327</v>
      </c>
      <c r="D48" s="59">
        <f>IF(PaymentSchedule3[[#This Row],[Payment Number]]&lt;&gt;"",IF(ROW()-ROW(PaymentSchedule3[[#Headers],[Beginning
Balance]])=1,LoanAmount,INDEX(PaymentSchedule3[Ending
Balance],ROW()-ROW(PaymentSchedule3[[#Headers],[Beginning
Balance]])-1)),"")</f>
        <v>196826.52404680345</v>
      </c>
      <c r="E48" s="60">
        <f>IF(PaymentSchedule3[[#This Row],[Payment Number]]&lt;&gt;"",ScheduledPayment,"")</f>
        <v>1373.1965917968894</v>
      </c>
      <c r="F4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48" s="59">
        <f>IF(PaymentSchedule3[[#This Row],[Payment Number]]&lt;&gt;"",PaymentSchedule3[[#This Row],[Total
Payment]]-PaymentSchedule3[[#This Row],[Interest]],"")</f>
        <v>136.46993236947446</v>
      </c>
      <c r="I48" s="61">
        <f>IF(PaymentSchedule3[[#This Row],[Payment Number]]&lt;&gt;"",PaymentSchedule3[[#This Row],[Beginning
Balance]]*(InterestRate/PaymentsPerYear),"")</f>
        <v>1236.7266594274149</v>
      </c>
      <c r="J48" s="59">
        <f>IF(PaymentSchedule3[[#This Row],[Payment Number]]&lt;&gt;"",IF(PaymentSchedule3[[#This Row],[Scheduled Payment]]+PaymentSchedule3[[#This Row],[Extra
Payment]]&lt;=PaymentSchedule3[[#This Row],[Beginning
Balance]],PaymentSchedule3[[#This Row],[Beginning
Balance]]-PaymentSchedule3[[#This Row],[Principal]],0),"")</f>
        <v>196690.05411443397</v>
      </c>
      <c r="K48" s="61">
        <f>IF(PaymentSchedule3[[#This Row],[Payment Number]]&lt;&gt;"",SUM(INDEX(PaymentSchedule3[Interest],1,1):PaymentSchedule3[[#This Row],[Interest]]),"")</f>
        <v>43105.575725762472</v>
      </c>
    </row>
    <row r="49" spans="2:11" ht="32.1" customHeight="1" x14ac:dyDescent="0.2">
      <c r="B49" s="57">
        <f>IF(LoanIsGood,IF(ROW()-ROW(PaymentSchedule3[[#Headers],[Payment Number]])&gt;ScheduledNumberOfPayments,"",ROW()-ROW(PaymentSchedule3[[#Headers],[Payment Number]])),"")</f>
        <v>36</v>
      </c>
      <c r="C49" s="58">
        <f>IF(PaymentSchedule3[[#This Row],[Payment Number]]&lt;&gt;"",EOMONTH(LoanStartDate,ROW(PaymentSchedule3[[#This Row],[Payment Number]])-ROW(PaymentSchedule3[[#Headers],[Payment Number]])-2)+DAY(LoanStartDate),"")</f>
        <v>46357</v>
      </c>
      <c r="D49" s="59">
        <f>IF(PaymentSchedule3[[#This Row],[Payment Number]]&lt;&gt;"",IF(ROW()-ROW(PaymentSchedule3[[#Headers],[Beginning
Balance]])=1,LoanAmount,INDEX(PaymentSchedule3[Ending
Balance],ROW()-ROW(PaymentSchedule3[[#Headers],[Beginning
Balance]])-1)),"")</f>
        <v>196690.05411443397</v>
      </c>
      <c r="E49" s="60">
        <f>IF(PaymentSchedule3[[#This Row],[Payment Number]]&lt;&gt;"",ScheduledPayment,"")</f>
        <v>1373.1965917968894</v>
      </c>
      <c r="F4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4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49" s="59">
        <f>IF(PaymentSchedule3[[#This Row],[Payment Number]]&lt;&gt;"",PaymentSchedule3[[#This Row],[Total
Payment]]-PaymentSchedule3[[#This Row],[Interest]],"")</f>
        <v>137.32741844452948</v>
      </c>
      <c r="I49" s="61">
        <f>IF(PaymentSchedule3[[#This Row],[Payment Number]]&lt;&gt;"",PaymentSchedule3[[#This Row],[Beginning
Balance]]*(InterestRate/PaymentsPerYear),"")</f>
        <v>1235.8691733523599</v>
      </c>
      <c r="J49" s="59">
        <f>IF(PaymentSchedule3[[#This Row],[Payment Number]]&lt;&gt;"",IF(PaymentSchedule3[[#This Row],[Scheduled Payment]]+PaymentSchedule3[[#This Row],[Extra
Payment]]&lt;=PaymentSchedule3[[#This Row],[Beginning
Balance]],PaymentSchedule3[[#This Row],[Beginning
Balance]]-PaymentSchedule3[[#This Row],[Principal]],0),"")</f>
        <v>196552.72669598943</v>
      </c>
      <c r="K49" s="61">
        <f>IF(PaymentSchedule3[[#This Row],[Payment Number]]&lt;&gt;"",SUM(INDEX(PaymentSchedule3[Interest],1,1):PaymentSchedule3[[#This Row],[Interest]]),"")</f>
        <v>44341.444899114831</v>
      </c>
    </row>
    <row r="50" spans="2:11" ht="32.1" customHeight="1" x14ac:dyDescent="0.2">
      <c r="B50" s="57">
        <f>IF(LoanIsGood,IF(ROW()-ROW(PaymentSchedule3[[#Headers],[Payment Number]])&gt;ScheduledNumberOfPayments,"",ROW()-ROW(PaymentSchedule3[[#Headers],[Payment Number]])),"")</f>
        <v>37</v>
      </c>
      <c r="C50" s="58">
        <f>IF(PaymentSchedule3[[#This Row],[Payment Number]]&lt;&gt;"",EOMONTH(LoanStartDate,ROW(PaymentSchedule3[[#This Row],[Payment Number]])-ROW(PaymentSchedule3[[#Headers],[Payment Number]])-2)+DAY(LoanStartDate),"")</f>
        <v>46388</v>
      </c>
      <c r="D50" s="59">
        <f>IF(PaymentSchedule3[[#This Row],[Payment Number]]&lt;&gt;"",IF(ROW()-ROW(PaymentSchedule3[[#Headers],[Beginning
Balance]])=1,LoanAmount,INDEX(PaymentSchedule3[Ending
Balance],ROW()-ROW(PaymentSchedule3[[#Headers],[Beginning
Balance]])-1)),"")</f>
        <v>196552.72669598943</v>
      </c>
      <c r="E50" s="60">
        <f>IF(PaymentSchedule3[[#This Row],[Payment Number]]&lt;&gt;"",ScheduledPayment,"")</f>
        <v>1373.1965917968894</v>
      </c>
      <c r="F5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50" s="59">
        <f>IF(PaymentSchedule3[[#This Row],[Payment Number]]&lt;&gt;"",PaymentSchedule3[[#This Row],[Total
Payment]]-PaymentSchedule3[[#This Row],[Interest]],"")</f>
        <v>138.19029239042266</v>
      </c>
      <c r="I50" s="61">
        <f>IF(PaymentSchedule3[[#This Row],[Payment Number]]&lt;&gt;"",PaymentSchedule3[[#This Row],[Beginning
Balance]]*(InterestRate/PaymentsPerYear),"")</f>
        <v>1235.0062994064667</v>
      </c>
      <c r="J50" s="59">
        <f>IF(PaymentSchedule3[[#This Row],[Payment Number]]&lt;&gt;"",IF(PaymentSchedule3[[#This Row],[Scheduled Payment]]+PaymentSchedule3[[#This Row],[Extra
Payment]]&lt;=PaymentSchedule3[[#This Row],[Beginning
Balance]],PaymentSchedule3[[#This Row],[Beginning
Balance]]-PaymentSchedule3[[#This Row],[Principal]],0),"")</f>
        <v>196414.53640359902</v>
      </c>
      <c r="K50" s="61">
        <f>IF(PaymentSchedule3[[#This Row],[Payment Number]]&lt;&gt;"",SUM(INDEX(PaymentSchedule3[Interest],1,1):PaymentSchedule3[[#This Row],[Interest]]),"")</f>
        <v>45576.451198521296</v>
      </c>
    </row>
    <row r="51" spans="2:11" ht="32.1" customHeight="1" x14ac:dyDescent="0.2">
      <c r="B51" s="57">
        <f>IF(LoanIsGood,IF(ROW()-ROW(PaymentSchedule3[[#Headers],[Payment Number]])&gt;ScheduledNumberOfPayments,"",ROW()-ROW(PaymentSchedule3[[#Headers],[Payment Number]])),"")</f>
        <v>38</v>
      </c>
      <c r="C51" s="58">
        <f>IF(PaymentSchedule3[[#This Row],[Payment Number]]&lt;&gt;"",EOMONTH(LoanStartDate,ROW(PaymentSchedule3[[#This Row],[Payment Number]])-ROW(PaymentSchedule3[[#Headers],[Payment Number]])-2)+DAY(LoanStartDate),"")</f>
        <v>46419</v>
      </c>
      <c r="D51" s="59">
        <f>IF(PaymentSchedule3[[#This Row],[Payment Number]]&lt;&gt;"",IF(ROW()-ROW(PaymentSchedule3[[#Headers],[Beginning
Balance]])=1,LoanAmount,INDEX(PaymentSchedule3[Ending
Balance],ROW()-ROW(PaymentSchedule3[[#Headers],[Beginning
Balance]])-1)),"")</f>
        <v>196414.53640359902</v>
      </c>
      <c r="E51" s="60">
        <f>IF(PaymentSchedule3[[#This Row],[Payment Number]]&lt;&gt;"",ScheduledPayment,"")</f>
        <v>1373.1965917968894</v>
      </c>
      <c r="F5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51" s="59">
        <f>IF(PaymentSchedule3[[#This Row],[Payment Number]]&lt;&gt;"",PaymentSchedule3[[#This Row],[Total
Payment]]-PaymentSchedule3[[#This Row],[Interest]],"")</f>
        <v>139.05858806094238</v>
      </c>
      <c r="I51" s="61">
        <f>IF(PaymentSchedule3[[#This Row],[Payment Number]]&lt;&gt;"",PaymentSchedule3[[#This Row],[Beginning
Balance]]*(InterestRate/PaymentsPerYear),"")</f>
        <v>1234.138003735947</v>
      </c>
      <c r="J51" s="59">
        <f>IF(PaymentSchedule3[[#This Row],[Payment Number]]&lt;&gt;"",IF(PaymentSchedule3[[#This Row],[Scheduled Payment]]+PaymentSchedule3[[#This Row],[Extra
Payment]]&lt;=PaymentSchedule3[[#This Row],[Beginning
Balance]],PaymentSchedule3[[#This Row],[Beginning
Balance]]-PaymentSchedule3[[#This Row],[Principal]],0),"")</f>
        <v>196275.47781553809</v>
      </c>
      <c r="K51" s="61">
        <f>IF(PaymentSchedule3[[#This Row],[Payment Number]]&lt;&gt;"",SUM(INDEX(PaymentSchedule3[Interest],1,1):PaymentSchedule3[[#This Row],[Interest]]),"")</f>
        <v>46810.589202257244</v>
      </c>
    </row>
    <row r="52" spans="2:11" ht="32.1" customHeight="1" x14ac:dyDescent="0.2">
      <c r="B52" s="57">
        <f>IF(LoanIsGood,IF(ROW()-ROW(PaymentSchedule3[[#Headers],[Payment Number]])&gt;ScheduledNumberOfPayments,"",ROW()-ROW(PaymentSchedule3[[#Headers],[Payment Number]])),"")</f>
        <v>39</v>
      </c>
      <c r="C52" s="58">
        <f>IF(PaymentSchedule3[[#This Row],[Payment Number]]&lt;&gt;"",EOMONTH(LoanStartDate,ROW(PaymentSchedule3[[#This Row],[Payment Number]])-ROW(PaymentSchedule3[[#Headers],[Payment Number]])-2)+DAY(LoanStartDate),"")</f>
        <v>46447</v>
      </c>
      <c r="D52" s="59">
        <f>IF(PaymentSchedule3[[#This Row],[Payment Number]]&lt;&gt;"",IF(ROW()-ROW(PaymentSchedule3[[#Headers],[Beginning
Balance]])=1,LoanAmount,INDEX(PaymentSchedule3[Ending
Balance],ROW()-ROW(PaymentSchedule3[[#Headers],[Beginning
Balance]])-1)),"")</f>
        <v>196275.47781553809</v>
      </c>
      <c r="E52" s="60">
        <f>IF(PaymentSchedule3[[#This Row],[Payment Number]]&lt;&gt;"",ScheduledPayment,"")</f>
        <v>1373.1965917968894</v>
      </c>
      <c r="F5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52" s="59">
        <f>IF(PaymentSchedule3[[#This Row],[Payment Number]]&lt;&gt;"",PaymentSchedule3[[#This Row],[Total
Payment]]-PaymentSchedule3[[#This Row],[Interest]],"")</f>
        <v>139.93233952259175</v>
      </c>
      <c r="I52" s="61">
        <f>IF(PaymentSchedule3[[#This Row],[Payment Number]]&lt;&gt;"",PaymentSchedule3[[#This Row],[Beginning
Balance]]*(InterestRate/PaymentsPerYear),"")</f>
        <v>1233.2642522742976</v>
      </c>
      <c r="J52" s="59">
        <f>IF(PaymentSchedule3[[#This Row],[Payment Number]]&lt;&gt;"",IF(PaymentSchedule3[[#This Row],[Scheduled Payment]]+PaymentSchedule3[[#This Row],[Extra
Payment]]&lt;=PaymentSchedule3[[#This Row],[Beginning
Balance]],PaymentSchedule3[[#This Row],[Beginning
Balance]]-PaymentSchedule3[[#This Row],[Principal]],0),"")</f>
        <v>196135.54547601551</v>
      </c>
      <c r="K52" s="61">
        <f>IF(PaymentSchedule3[[#This Row],[Payment Number]]&lt;&gt;"",SUM(INDEX(PaymentSchedule3[Interest],1,1):PaymentSchedule3[[#This Row],[Interest]]),"")</f>
        <v>48043.853454531542</v>
      </c>
    </row>
    <row r="53" spans="2:11" ht="32.1" customHeight="1" x14ac:dyDescent="0.2">
      <c r="B53" s="57">
        <f>IF(LoanIsGood,IF(ROW()-ROW(PaymentSchedule3[[#Headers],[Payment Number]])&gt;ScheduledNumberOfPayments,"",ROW()-ROW(PaymentSchedule3[[#Headers],[Payment Number]])),"")</f>
        <v>40</v>
      </c>
      <c r="C53" s="58">
        <f>IF(PaymentSchedule3[[#This Row],[Payment Number]]&lt;&gt;"",EOMONTH(LoanStartDate,ROW(PaymentSchedule3[[#This Row],[Payment Number]])-ROW(PaymentSchedule3[[#Headers],[Payment Number]])-2)+DAY(LoanStartDate),"")</f>
        <v>46478</v>
      </c>
      <c r="D53" s="59">
        <f>IF(PaymentSchedule3[[#This Row],[Payment Number]]&lt;&gt;"",IF(ROW()-ROW(PaymentSchedule3[[#Headers],[Beginning
Balance]])=1,LoanAmount,INDEX(PaymentSchedule3[Ending
Balance],ROW()-ROW(PaymentSchedule3[[#Headers],[Beginning
Balance]])-1)),"")</f>
        <v>196135.54547601551</v>
      </c>
      <c r="E53" s="60">
        <f>IF(PaymentSchedule3[[#This Row],[Payment Number]]&lt;&gt;"",ScheduledPayment,"")</f>
        <v>1373.1965917968894</v>
      </c>
      <c r="F5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53" s="59">
        <f>IF(PaymentSchedule3[[#This Row],[Payment Number]]&lt;&gt;"",PaymentSchedule3[[#This Row],[Total
Payment]]-PaymentSchedule3[[#This Row],[Interest]],"")</f>
        <v>140.81158105592544</v>
      </c>
      <c r="I53" s="61">
        <f>IF(PaymentSchedule3[[#This Row],[Payment Number]]&lt;&gt;"",PaymentSchedule3[[#This Row],[Beginning
Balance]]*(InterestRate/PaymentsPerYear),"")</f>
        <v>1232.3850107409639</v>
      </c>
      <c r="J53" s="59">
        <f>IF(PaymentSchedule3[[#This Row],[Payment Number]]&lt;&gt;"",IF(PaymentSchedule3[[#This Row],[Scheduled Payment]]+PaymentSchedule3[[#This Row],[Extra
Payment]]&lt;=PaymentSchedule3[[#This Row],[Beginning
Balance]],PaymentSchedule3[[#This Row],[Beginning
Balance]]-PaymentSchedule3[[#This Row],[Principal]],0),"")</f>
        <v>195994.73389495959</v>
      </c>
      <c r="K53" s="61">
        <f>IF(PaymentSchedule3[[#This Row],[Payment Number]]&lt;&gt;"",SUM(INDEX(PaymentSchedule3[Interest],1,1):PaymentSchedule3[[#This Row],[Interest]]),"")</f>
        <v>49276.238465272509</v>
      </c>
    </row>
    <row r="54" spans="2:11" ht="32.1" customHeight="1" x14ac:dyDescent="0.2">
      <c r="B54" s="57">
        <f>IF(LoanIsGood,IF(ROW()-ROW(PaymentSchedule3[[#Headers],[Payment Number]])&gt;ScheduledNumberOfPayments,"",ROW()-ROW(PaymentSchedule3[[#Headers],[Payment Number]])),"")</f>
        <v>41</v>
      </c>
      <c r="C54" s="58">
        <f>IF(PaymentSchedule3[[#This Row],[Payment Number]]&lt;&gt;"",EOMONTH(LoanStartDate,ROW(PaymentSchedule3[[#This Row],[Payment Number]])-ROW(PaymentSchedule3[[#Headers],[Payment Number]])-2)+DAY(LoanStartDate),"")</f>
        <v>46508</v>
      </c>
      <c r="D54" s="59">
        <f>IF(PaymentSchedule3[[#This Row],[Payment Number]]&lt;&gt;"",IF(ROW()-ROW(PaymentSchedule3[[#Headers],[Beginning
Balance]])=1,LoanAmount,INDEX(PaymentSchedule3[Ending
Balance],ROW()-ROW(PaymentSchedule3[[#Headers],[Beginning
Balance]])-1)),"")</f>
        <v>195994.73389495959</v>
      </c>
      <c r="E54" s="60">
        <f>IF(PaymentSchedule3[[#This Row],[Payment Number]]&lt;&gt;"",ScheduledPayment,"")</f>
        <v>1373.1965917968894</v>
      </c>
      <c r="F5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54" s="59">
        <f>IF(PaymentSchedule3[[#This Row],[Payment Number]]&lt;&gt;"",PaymentSchedule3[[#This Row],[Total
Payment]]-PaymentSchedule3[[#This Row],[Interest]],"")</f>
        <v>141.69634715689335</v>
      </c>
      <c r="I54" s="61">
        <f>IF(PaymentSchedule3[[#This Row],[Payment Number]]&lt;&gt;"",PaymentSchedule3[[#This Row],[Beginning
Balance]]*(InterestRate/PaymentsPerYear),"")</f>
        <v>1231.500244639996</v>
      </c>
      <c r="J54" s="59">
        <f>IF(PaymentSchedule3[[#This Row],[Payment Number]]&lt;&gt;"",IF(PaymentSchedule3[[#This Row],[Scheduled Payment]]+PaymentSchedule3[[#This Row],[Extra
Payment]]&lt;=PaymentSchedule3[[#This Row],[Beginning
Balance]],PaymentSchedule3[[#This Row],[Beginning
Balance]]-PaymentSchedule3[[#This Row],[Principal]],0),"")</f>
        <v>195853.0375478027</v>
      </c>
      <c r="K54" s="61">
        <f>IF(PaymentSchedule3[[#This Row],[Payment Number]]&lt;&gt;"",SUM(INDEX(PaymentSchedule3[Interest],1,1):PaymentSchedule3[[#This Row],[Interest]]),"")</f>
        <v>50507.738709912504</v>
      </c>
    </row>
    <row r="55" spans="2:11" ht="32.1" customHeight="1" x14ac:dyDescent="0.2">
      <c r="B55" s="57">
        <f>IF(LoanIsGood,IF(ROW()-ROW(PaymentSchedule3[[#Headers],[Payment Number]])&gt;ScheduledNumberOfPayments,"",ROW()-ROW(PaymentSchedule3[[#Headers],[Payment Number]])),"")</f>
        <v>42</v>
      </c>
      <c r="C55" s="58">
        <f>IF(PaymentSchedule3[[#This Row],[Payment Number]]&lt;&gt;"",EOMONTH(LoanStartDate,ROW(PaymentSchedule3[[#This Row],[Payment Number]])-ROW(PaymentSchedule3[[#Headers],[Payment Number]])-2)+DAY(LoanStartDate),"")</f>
        <v>46539</v>
      </c>
      <c r="D55" s="59">
        <f>IF(PaymentSchedule3[[#This Row],[Payment Number]]&lt;&gt;"",IF(ROW()-ROW(PaymentSchedule3[[#Headers],[Beginning
Balance]])=1,LoanAmount,INDEX(PaymentSchedule3[Ending
Balance],ROW()-ROW(PaymentSchedule3[[#Headers],[Beginning
Balance]])-1)),"")</f>
        <v>195853.0375478027</v>
      </c>
      <c r="E55" s="60">
        <f>IF(PaymentSchedule3[[#This Row],[Payment Number]]&lt;&gt;"",ScheduledPayment,"")</f>
        <v>1373.1965917968894</v>
      </c>
      <c r="F5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55" s="59">
        <f>IF(PaymentSchedule3[[#This Row],[Payment Number]]&lt;&gt;"",PaymentSchedule3[[#This Row],[Total
Payment]]-PaymentSchedule3[[#This Row],[Interest]],"")</f>
        <v>142.5866725381959</v>
      </c>
      <c r="I55" s="61">
        <f>IF(PaymentSchedule3[[#This Row],[Payment Number]]&lt;&gt;"",PaymentSchedule3[[#This Row],[Beginning
Balance]]*(InterestRate/PaymentsPerYear),"")</f>
        <v>1230.6099192586935</v>
      </c>
      <c r="J55" s="59">
        <f>IF(PaymentSchedule3[[#This Row],[Payment Number]]&lt;&gt;"",IF(PaymentSchedule3[[#This Row],[Scheduled Payment]]+PaymentSchedule3[[#This Row],[Extra
Payment]]&lt;=PaymentSchedule3[[#This Row],[Beginning
Balance]],PaymentSchedule3[[#This Row],[Beginning
Balance]]-PaymentSchedule3[[#This Row],[Principal]],0),"")</f>
        <v>195710.45087526451</v>
      </c>
      <c r="K55" s="61">
        <f>IF(PaymentSchedule3[[#This Row],[Payment Number]]&lt;&gt;"",SUM(INDEX(PaymentSchedule3[Interest],1,1):PaymentSchedule3[[#This Row],[Interest]]),"")</f>
        <v>51738.348629171196</v>
      </c>
    </row>
    <row r="56" spans="2:11" ht="32.1" customHeight="1" x14ac:dyDescent="0.2">
      <c r="B56" s="57">
        <f>IF(LoanIsGood,IF(ROW()-ROW(PaymentSchedule3[[#Headers],[Payment Number]])&gt;ScheduledNumberOfPayments,"",ROW()-ROW(PaymentSchedule3[[#Headers],[Payment Number]])),"")</f>
        <v>43</v>
      </c>
      <c r="C56" s="58">
        <f>IF(PaymentSchedule3[[#This Row],[Payment Number]]&lt;&gt;"",EOMONTH(LoanStartDate,ROW(PaymentSchedule3[[#This Row],[Payment Number]])-ROW(PaymentSchedule3[[#Headers],[Payment Number]])-2)+DAY(LoanStartDate),"")</f>
        <v>46569</v>
      </c>
      <c r="D56" s="59">
        <f>IF(PaymentSchedule3[[#This Row],[Payment Number]]&lt;&gt;"",IF(ROW()-ROW(PaymentSchedule3[[#Headers],[Beginning
Balance]])=1,LoanAmount,INDEX(PaymentSchedule3[Ending
Balance],ROW()-ROW(PaymentSchedule3[[#Headers],[Beginning
Balance]])-1)),"")</f>
        <v>195710.45087526451</v>
      </c>
      <c r="E56" s="60">
        <f>IF(PaymentSchedule3[[#This Row],[Payment Number]]&lt;&gt;"",ScheduledPayment,"")</f>
        <v>1373.1965917968894</v>
      </c>
      <c r="F5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56" s="59">
        <f>IF(PaymentSchedule3[[#This Row],[Payment Number]]&lt;&gt;"",PaymentSchedule3[[#This Row],[Total
Payment]]-PaymentSchedule3[[#This Row],[Interest]],"")</f>
        <v>143.48259213064421</v>
      </c>
      <c r="I56" s="61">
        <f>IF(PaymentSchedule3[[#This Row],[Payment Number]]&lt;&gt;"",PaymentSchedule3[[#This Row],[Beginning
Balance]]*(InterestRate/PaymentsPerYear),"")</f>
        <v>1229.7139996662452</v>
      </c>
      <c r="J56" s="59">
        <f>IF(PaymentSchedule3[[#This Row],[Payment Number]]&lt;&gt;"",IF(PaymentSchedule3[[#This Row],[Scheduled Payment]]+PaymentSchedule3[[#This Row],[Extra
Payment]]&lt;=PaymentSchedule3[[#This Row],[Beginning
Balance]],PaymentSchedule3[[#This Row],[Beginning
Balance]]-PaymentSchedule3[[#This Row],[Principal]],0),"")</f>
        <v>195566.96828313387</v>
      </c>
      <c r="K56" s="61">
        <f>IF(PaymentSchedule3[[#This Row],[Payment Number]]&lt;&gt;"",SUM(INDEX(PaymentSchedule3[Interest],1,1):PaymentSchedule3[[#This Row],[Interest]]),"")</f>
        <v>52968.062628837441</v>
      </c>
    </row>
    <row r="57" spans="2:11" ht="32.1" customHeight="1" x14ac:dyDescent="0.2">
      <c r="B57" s="57">
        <f>IF(LoanIsGood,IF(ROW()-ROW(PaymentSchedule3[[#Headers],[Payment Number]])&gt;ScheduledNumberOfPayments,"",ROW()-ROW(PaymentSchedule3[[#Headers],[Payment Number]])),"")</f>
        <v>44</v>
      </c>
      <c r="C57" s="58">
        <f>IF(PaymentSchedule3[[#This Row],[Payment Number]]&lt;&gt;"",EOMONTH(LoanStartDate,ROW(PaymentSchedule3[[#This Row],[Payment Number]])-ROW(PaymentSchedule3[[#Headers],[Payment Number]])-2)+DAY(LoanStartDate),"")</f>
        <v>46600</v>
      </c>
      <c r="D57" s="59">
        <f>IF(PaymentSchedule3[[#This Row],[Payment Number]]&lt;&gt;"",IF(ROW()-ROW(PaymentSchedule3[[#Headers],[Beginning
Balance]])=1,LoanAmount,INDEX(PaymentSchedule3[Ending
Balance],ROW()-ROW(PaymentSchedule3[[#Headers],[Beginning
Balance]])-1)),"")</f>
        <v>195566.96828313387</v>
      </c>
      <c r="E57" s="60">
        <f>IF(PaymentSchedule3[[#This Row],[Payment Number]]&lt;&gt;"",ScheduledPayment,"")</f>
        <v>1373.1965917968894</v>
      </c>
      <c r="F5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57" s="59">
        <f>IF(PaymentSchedule3[[#This Row],[Payment Number]]&lt;&gt;"",PaymentSchedule3[[#This Row],[Total
Payment]]-PaymentSchedule3[[#This Row],[Interest]],"")</f>
        <v>144.38414108453162</v>
      </c>
      <c r="I57" s="61">
        <f>IF(PaymentSchedule3[[#This Row],[Payment Number]]&lt;&gt;"",PaymentSchedule3[[#This Row],[Beginning
Balance]]*(InterestRate/PaymentsPerYear),"")</f>
        <v>1228.8124507123578</v>
      </c>
      <c r="J57" s="59">
        <f>IF(PaymentSchedule3[[#This Row],[Payment Number]]&lt;&gt;"",IF(PaymentSchedule3[[#This Row],[Scheduled Payment]]+PaymentSchedule3[[#This Row],[Extra
Payment]]&lt;=PaymentSchedule3[[#This Row],[Beginning
Balance]],PaymentSchedule3[[#This Row],[Beginning
Balance]]-PaymentSchedule3[[#This Row],[Principal]],0),"")</f>
        <v>195422.58414204934</v>
      </c>
      <c r="K57" s="61">
        <f>IF(PaymentSchedule3[[#This Row],[Payment Number]]&lt;&gt;"",SUM(INDEX(PaymentSchedule3[Interest],1,1):PaymentSchedule3[[#This Row],[Interest]]),"")</f>
        <v>54196.875079549798</v>
      </c>
    </row>
    <row r="58" spans="2:11" ht="32.1" customHeight="1" x14ac:dyDescent="0.2">
      <c r="B58" s="57">
        <f>IF(LoanIsGood,IF(ROW()-ROW(PaymentSchedule3[[#Headers],[Payment Number]])&gt;ScheduledNumberOfPayments,"",ROW()-ROW(PaymentSchedule3[[#Headers],[Payment Number]])),"")</f>
        <v>45</v>
      </c>
      <c r="C58" s="58">
        <f>IF(PaymentSchedule3[[#This Row],[Payment Number]]&lt;&gt;"",EOMONTH(LoanStartDate,ROW(PaymentSchedule3[[#This Row],[Payment Number]])-ROW(PaymentSchedule3[[#Headers],[Payment Number]])-2)+DAY(LoanStartDate),"")</f>
        <v>46631</v>
      </c>
      <c r="D58" s="59">
        <f>IF(PaymentSchedule3[[#This Row],[Payment Number]]&lt;&gt;"",IF(ROW()-ROW(PaymentSchedule3[[#Headers],[Beginning
Balance]])=1,LoanAmount,INDEX(PaymentSchedule3[Ending
Balance],ROW()-ROW(PaymentSchedule3[[#Headers],[Beginning
Balance]])-1)),"")</f>
        <v>195422.58414204934</v>
      </c>
      <c r="E58" s="60">
        <f>IF(PaymentSchedule3[[#This Row],[Payment Number]]&lt;&gt;"",ScheduledPayment,"")</f>
        <v>1373.1965917968894</v>
      </c>
      <c r="F5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58" s="59">
        <f>IF(PaymentSchedule3[[#This Row],[Payment Number]]&lt;&gt;"",PaymentSchedule3[[#This Row],[Total
Payment]]-PaymentSchedule3[[#This Row],[Interest]],"")</f>
        <v>145.29135477101295</v>
      </c>
      <c r="I58" s="61">
        <f>IF(PaymentSchedule3[[#This Row],[Payment Number]]&lt;&gt;"",PaymentSchedule3[[#This Row],[Beginning
Balance]]*(InterestRate/PaymentsPerYear),"")</f>
        <v>1227.9052370258764</v>
      </c>
      <c r="J58" s="59">
        <f>IF(PaymentSchedule3[[#This Row],[Payment Number]]&lt;&gt;"",IF(PaymentSchedule3[[#This Row],[Scheduled Payment]]+PaymentSchedule3[[#This Row],[Extra
Payment]]&lt;=PaymentSchedule3[[#This Row],[Beginning
Balance]],PaymentSchedule3[[#This Row],[Beginning
Balance]]-PaymentSchedule3[[#This Row],[Principal]],0),"")</f>
        <v>195277.29278727833</v>
      </c>
      <c r="K58" s="61">
        <f>IF(PaymentSchedule3[[#This Row],[Payment Number]]&lt;&gt;"",SUM(INDEX(PaymentSchedule3[Interest],1,1):PaymentSchedule3[[#This Row],[Interest]]),"")</f>
        <v>55424.780316575678</v>
      </c>
    </row>
    <row r="59" spans="2:11" ht="32.1" customHeight="1" x14ac:dyDescent="0.2">
      <c r="B59" s="57">
        <f>IF(LoanIsGood,IF(ROW()-ROW(PaymentSchedule3[[#Headers],[Payment Number]])&gt;ScheduledNumberOfPayments,"",ROW()-ROW(PaymentSchedule3[[#Headers],[Payment Number]])),"")</f>
        <v>46</v>
      </c>
      <c r="C59" s="58">
        <f>IF(PaymentSchedule3[[#This Row],[Payment Number]]&lt;&gt;"",EOMONTH(LoanStartDate,ROW(PaymentSchedule3[[#This Row],[Payment Number]])-ROW(PaymentSchedule3[[#Headers],[Payment Number]])-2)+DAY(LoanStartDate),"")</f>
        <v>46661</v>
      </c>
      <c r="D59" s="59">
        <f>IF(PaymentSchedule3[[#This Row],[Payment Number]]&lt;&gt;"",IF(ROW()-ROW(PaymentSchedule3[[#Headers],[Beginning
Balance]])=1,LoanAmount,INDEX(PaymentSchedule3[Ending
Balance],ROW()-ROW(PaymentSchedule3[[#Headers],[Beginning
Balance]])-1)),"")</f>
        <v>195277.29278727833</v>
      </c>
      <c r="E59" s="60">
        <f>IF(PaymentSchedule3[[#This Row],[Payment Number]]&lt;&gt;"",ScheduledPayment,"")</f>
        <v>1373.1965917968894</v>
      </c>
      <c r="F5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5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59" s="59">
        <f>IF(PaymentSchedule3[[#This Row],[Payment Number]]&lt;&gt;"",PaymentSchedule3[[#This Row],[Total
Payment]]-PaymentSchedule3[[#This Row],[Interest]],"")</f>
        <v>146.20426878349076</v>
      </c>
      <c r="I59" s="61">
        <f>IF(PaymentSchedule3[[#This Row],[Payment Number]]&lt;&gt;"",PaymentSchedule3[[#This Row],[Beginning
Balance]]*(InterestRate/PaymentsPerYear),"")</f>
        <v>1226.9923230133986</v>
      </c>
      <c r="J59" s="59">
        <f>IF(PaymentSchedule3[[#This Row],[Payment Number]]&lt;&gt;"",IF(PaymentSchedule3[[#This Row],[Scheduled Payment]]+PaymentSchedule3[[#This Row],[Extra
Payment]]&lt;=PaymentSchedule3[[#This Row],[Beginning
Balance]],PaymentSchedule3[[#This Row],[Beginning
Balance]]-PaymentSchedule3[[#This Row],[Principal]],0),"")</f>
        <v>195131.08851849486</v>
      </c>
      <c r="K59" s="61">
        <f>IF(PaymentSchedule3[[#This Row],[Payment Number]]&lt;&gt;"",SUM(INDEX(PaymentSchedule3[Interest],1,1):PaymentSchedule3[[#This Row],[Interest]]),"")</f>
        <v>56651.772639589079</v>
      </c>
    </row>
    <row r="60" spans="2:11" ht="32.1" customHeight="1" x14ac:dyDescent="0.2">
      <c r="B60" s="57">
        <f>IF(LoanIsGood,IF(ROW()-ROW(PaymentSchedule3[[#Headers],[Payment Number]])&gt;ScheduledNumberOfPayments,"",ROW()-ROW(PaymentSchedule3[[#Headers],[Payment Number]])),"")</f>
        <v>47</v>
      </c>
      <c r="C60" s="58">
        <f>IF(PaymentSchedule3[[#This Row],[Payment Number]]&lt;&gt;"",EOMONTH(LoanStartDate,ROW(PaymentSchedule3[[#This Row],[Payment Number]])-ROW(PaymentSchedule3[[#Headers],[Payment Number]])-2)+DAY(LoanStartDate),"")</f>
        <v>46692</v>
      </c>
      <c r="D60" s="59">
        <f>IF(PaymentSchedule3[[#This Row],[Payment Number]]&lt;&gt;"",IF(ROW()-ROW(PaymentSchedule3[[#Headers],[Beginning
Balance]])=1,LoanAmount,INDEX(PaymentSchedule3[Ending
Balance],ROW()-ROW(PaymentSchedule3[[#Headers],[Beginning
Balance]])-1)),"")</f>
        <v>195131.08851849486</v>
      </c>
      <c r="E60" s="60">
        <f>IF(PaymentSchedule3[[#This Row],[Payment Number]]&lt;&gt;"",ScheduledPayment,"")</f>
        <v>1373.1965917968894</v>
      </c>
      <c r="F6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60" s="59">
        <f>IF(PaymentSchedule3[[#This Row],[Payment Number]]&lt;&gt;"",PaymentSchedule3[[#This Row],[Total
Payment]]-PaymentSchedule3[[#This Row],[Interest]],"")</f>
        <v>147.12291893901352</v>
      </c>
      <c r="I60" s="61">
        <f>IF(PaymentSchedule3[[#This Row],[Payment Number]]&lt;&gt;"",PaymentSchedule3[[#This Row],[Beginning
Balance]]*(InterestRate/PaymentsPerYear),"")</f>
        <v>1226.0736728578759</v>
      </c>
      <c r="J60" s="59">
        <f>IF(PaymentSchedule3[[#This Row],[Payment Number]]&lt;&gt;"",IF(PaymentSchedule3[[#This Row],[Scheduled Payment]]+PaymentSchedule3[[#This Row],[Extra
Payment]]&lt;=PaymentSchedule3[[#This Row],[Beginning
Balance]],PaymentSchedule3[[#This Row],[Beginning
Balance]]-PaymentSchedule3[[#This Row],[Principal]],0),"")</f>
        <v>194983.96559955584</v>
      </c>
      <c r="K60" s="61">
        <f>IF(PaymentSchedule3[[#This Row],[Payment Number]]&lt;&gt;"",SUM(INDEX(PaymentSchedule3[Interest],1,1):PaymentSchedule3[[#This Row],[Interest]]),"")</f>
        <v>57877.846312446956</v>
      </c>
    </row>
    <row r="61" spans="2:11" ht="32.1" customHeight="1" x14ac:dyDescent="0.2">
      <c r="B61" s="57">
        <f>IF(LoanIsGood,IF(ROW()-ROW(PaymentSchedule3[[#Headers],[Payment Number]])&gt;ScheduledNumberOfPayments,"",ROW()-ROW(PaymentSchedule3[[#Headers],[Payment Number]])),"")</f>
        <v>48</v>
      </c>
      <c r="C61" s="58">
        <f>IF(PaymentSchedule3[[#This Row],[Payment Number]]&lt;&gt;"",EOMONTH(LoanStartDate,ROW(PaymentSchedule3[[#This Row],[Payment Number]])-ROW(PaymentSchedule3[[#Headers],[Payment Number]])-2)+DAY(LoanStartDate),"")</f>
        <v>46722</v>
      </c>
      <c r="D61" s="59">
        <f>IF(PaymentSchedule3[[#This Row],[Payment Number]]&lt;&gt;"",IF(ROW()-ROW(PaymentSchedule3[[#Headers],[Beginning
Balance]])=1,LoanAmount,INDEX(PaymentSchedule3[Ending
Balance],ROW()-ROW(PaymentSchedule3[[#Headers],[Beginning
Balance]])-1)),"")</f>
        <v>194983.96559955584</v>
      </c>
      <c r="E61" s="60">
        <f>IF(PaymentSchedule3[[#This Row],[Payment Number]]&lt;&gt;"",ScheduledPayment,"")</f>
        <v>1373.1965917968894</v>
      </c>
      <c r="F6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61" s="59">
        <f>IF(PaymentSchedule3[[#This Row],[Payment Number]]&lt;&gt;"",PaymentSchedule3[[#This Row],[Total
Payment]]-PaymentSchedule3[[#This Row],[Interest]],"")</f>
        <v>148.04734127968027</v>
      </c>
      <c r="I61" s="61">
        <f>IF(PaymentSchedule3[[#This Row],[Payment Number]]&lt;&gt;"",PaymentSchedule3[[#This Row],[Beginning
Balance]]*(InterestRate/PaymentsPerYear),"")</f>
        <v>1225.1492505172091</v>
      </c>
      <c r="J61" s="59">
        <f>IF(PaymentSchedule3[[#This Row],[Payment Number]]&lt;&gt;"",IF(PaymentSchedule3[[#This Row],[Scheduled Payment]]+PaymentSchedule3[[#This Row],[Extra
Payment]]&lt;=PaymentSchedule3[[#This Row],[Beginning
Balance]],PaymentSchedule3[[#This Row],[Beginning
Balance]]-PaymentSchedule3[[#This Row],[Principal]],0),"")</f>
        <v>194835.91825827616</v>
      </c>
      <c r="K61" s="61">
        <f>IF(PaymentSchedule3[[#This Row],[Payment Number]]&lt;&gt;"",SUM(INDEX(PaymentSchedule3[Interest],1,1):PaymentSchedule3[[#This Row],[Interest]]),"")</f>
        <v>59102.995562964163</v>
      </c>
    </row>
    <row r="62" spans="2:11" ht="32.1" customHeight="1" x14ac:dyDescent="0.2">
      <c r="B62" s="57">
        <f>IF(LoanIsGood,IF(ROW()-ROW(PaymentSchedule3[[#Headers],[Payment Number]])&gt;ScheduledNumberOfPayments,"",ROW()-ROW(PaymentSchedule3[[#Headers],[Payment Number]])),"")</f>
        <v>49</v>
      </c>
      <c r="C62" s="58">
        <f>IF(PaymentSchedule3[[#This Row],[Payment Number]]&lt;&gt;"",EOMONTH(LoanStartDate,ROW(PaymentSchedule3[[#This Row],[Payment Number]])-ROW(PaymentSchedule3[[#Headers],[Payment Number]])-2)+DAY(LoanStartDate),"")</f>
        <v>46753</v>
      </c>
      <c r="D62" s="59">
        <f>IF(PaymentSchedule3[[#This Row],[Payment Number]]&lt;&gt;"",IF(ROW()-ROW(PaymentSchedule3[[#Headers],[Beginning
Balance]])=1,LoanAmount,INDEX(PaymentSchedule3[Ending
Balance],ROW()-ROW(PaymentSchedule3[[#Headers],[Beginning
Balance]])-1)),"")</f>
        <v>194835.91825827616</v>
      </c>
      <c r="E62" s="60">
        <f>IF(PaymentSchedule3[[#This Row],[Payment Number]]&lt;&gt;"",ScheduledPayment,"")</f>
        <v>1373.1965917968894</v>
      </c>
      <c r="F6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62" s="59">
        <f>IF(PaymentSchedule3[[#This Row],[Payment Number]]&lt;&gt;"",PaymentSchedule3[[#This Row],[Total
Payment]]-PaymentSchedule3[[#This Row],[Interest]],"")</f>
        <v>148.97757207405425</v>
      </c>
      <c r="I62" s="61">
        <f>IF(PaymentSchedule3[[#This Row],[Payment Number]]&lt;&gt;"",PaymentSchedule3[[#This Row],[Beginning
Balance]]*(InterestRate/PaymentsPerYear),"")</f>
        <v>1224.2190197228351</v>
      </c>
      <c r="J62" s="59">
        <f>IF(PaymentSchedule3[[#This Row],[Payment Number]]&lt;&gt;"",IF(PaymentSchedule3[[#This Row],[Scheduled Payment]]+PaymentSchedule3[[#This Row],[Extra
Payment]]&lt;=PaymentSchedule3[[#This Row],[Beginning
Balance]],PaymentSchedule3[[#This Row],[Beginning
Balance]]-PaymentSchedule3[[#This Row],[Principal]],0),"")</f>
        <v>194686.94068620211</v>
      </c>
      <c r="K62" s="61">
        <f>IF(PaymentSchedule3[[#This Row],[Payment Number]]&lt;&gt;"",SUM(INDEX(PaymentSchedule3[Interest],1,1):PaymentSchedule3[[#This Row],[Interest]]),"")</f>
        <v>60327.214582686996</v>
      </c>
    </row>
    <row r="63" spans="2:11" ht="32.1" customHeight="1" x14ac:dyDescent="0.2">
      <c r="B63" s="57">
        <f>IF(LoanIsGood,IF(ROW()-ROW(PaymentSchedule3[[#Headers],[Payment Number]])&gt;ScheduledNumberOfPayments,"",ROW()-ROW(PaymentSchedule3[[#Headers],[Payment Number]])),"")</f>
        <v>50</v>
      </c>
      <c r="C63" s="58">
        <f>IF(PaymentSchedule3[[#This Row],[Payment Number]]&lt;&gt;"",EOMONTH(LoanStartDate,ROW(PaymentSchedule3[[#This Row],[Payment Number]])-ROW(PaymentSchedule3[[#Headers],[Payment Number]])-2)+DAY(LoanStartDate),"")</f>
        <v>46784</v>
      </c>
      <c r="D63" s="59">
        <f>IF(PaymentSchedule3[[#This Row],[Payment Number]]&lt;&gt;"",IF(ROW()-ROW(PaymentSchedule3[[#Headers],[Beginning
Balance]])=1,LoanAmount,INDEX(PaymentSchedule3[Ending
Balance],ROW()-ROW(PaymentSchedule3[[#Headers],[Beginning
Balance]])-1)),"")</f>
        <v>194686.94068620211</v>
      </c>
      <c r="E63" s="60">
        <f>IF(PaymentSchedule3[[#This Row],[Payment Number]]&lt;&gt;"",ScheduledPayment,"")</f>
        <v>1373.1965917968894</v>
      </c>
      <c r="F6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63" s="59">
        <f>IF(PaymentSchedule3[[#This Row],[Payment Number]]&lt;&gt;"",PaymentSchedule3[[#This Row],[Total
Payment]]-PaymentSchedule3[[#This Row],[Interest]],"")</f>
        <v>149.91364781858624</v>
      </c>
      <c r="I63" s="61">
        <f>IF(PaymentSchedule3[[#This Row],[Payment Number]]&lt;&gt;"",PaymentSchedule3[[#This Row],[Beginning
Balance]]*(InterestRate/PaymentsPerYear),"")</f>
        <v>1223.2829439783031</v>
      </c>
      <c r="J63" s="59">
        <f>IF(PaymentSchedule3[[#This Row],[Payment Number]]&lt;&gt;"",IF(PaymentSchedule3[[#This Row],[Scheduled Payment]]+PaymentSchedule3[[#This Row],[Extra
Payment]]&lt;=PaymentSchedule3[[#This Row],[Beginning
Balance]],PaymentSchedule3[[#This Row],[Beginning
Balance]]-PaymentSchedule3[[#This Row],[Principal]],0),"")</f>
        <v>194537.02703838353</v>
      </c>
      <c r="K63" s="61">
        <f>IF(PaymentSchedule3[[#This Row],[Payment Number]]&lt;&gt;"",SUM(INDEX(PaymentSchedule3[Interest],1,1):PaymentSchedule3[[#This Row],[Interest]]),"")</f>
        <v>61550.497526665298</v>
      </c>
    </row>
    <row r="64" spans="2:11" ht="32.1" customHeight="1" x14ac:dyDescent="0.2">
      <c r="B64" s="57">
        <f>IF(LoanIsGood,IF(ROW()-ROW(PaymentSchedule3[[#Headers],[Payment Number]])&gt;ScheduledNumberOfPayments,"",ROW()-ROW(PaymentSchedule3[[#Headers],[Payment Number]])),"")</f>
        <v>51</v>
      </c>
      <c r="C64" s="58">
        <f>IF(PaymentSchedule3[[#This Row],[Payment Number]]&lt;&gt;"",EOMONTH(LoanStartDate,ROW(PaymentSchedule3[[#This Row],[Payment Number]])-ROW(PaymentSchedule3[[#Headers],[Payment Number]])-2)+DAY(LoanStartDate),"")</f>
        <v>46813</v>
      </c>
      <c r="D64" s="59">
        <f>IF(PaymentSchedule3[[#This Row],[Payment Number]]&lt;&gt;"",IF(ROW()-ROW(PaymentSchedule3[[#Headers],[Beginning
Balance]])=1,LoanAmount,INDEX(PaymentSchedule3[Ending
Balance],ROW()-ROW(PaymentSchedule3[[#Headers],[Beginning
Balance]])-1)),"")</f>
        <v>194537.02703838353</v>
      </c>
      <c r="E64" s="60">
        <f>IF(PaymentSchedule3[[#This Row],[Payment Number]]&lt;&gt;"",ScheduledPayment,"")</f>
        <v>1373.1965917968894</v>
      </c>
      <c r="F6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64" s="59">
        <f>IF(PaymentSchedule3[[#This Row],[Payment Number]]&lt;&gt;"",PaymentSchedule3[[#This Row],[Total
Payment]]-PaymentSchedule3[[#This Row],[Interest]],"")</f>
        <v>150.85560523904633</v>
      </c>
      <c r="I64" s="61">
        <f>IF(PaymentSchedule3[[#This Row],[Payment Number]]&lt;&gt;"",PaymentSchedule3[[#This Row],[Beginning
Balance]]*(InterestRate/PaymentsPerYear),"")</f>
        <v>1222.3409865578431</v>
      </c>
      <c r="J64" s="59">
        <f>IF(PaymentSchedule3[[#This Row],[Payment Number]]&lt;&gt;"",IF(PaymentSchedule3[[#This Row],[Scheduled Payment]]+PaymentSchedule3[[#This Row],[Extra
Payment]]&lt;=PaymentSchedule3[[#This Row],[Beginning
Balance]],PaymentSchedule3[[#This Row],[Beginning
Balance]]-PaymentSchedule3[[#This Row],[Principal]],0),"")</f>
        <v>194386.17143314448</v>
      </c>
      <c r="K64" s="61">
        <f>IF(PaymentSchedule3[[#This Row],[Payment Number]]&lt;&gt;"",SUM(INDEX(PaymentSchedule3[Interest],1,1):PaymentSchedule3[[#This Row],[Interest]]),"")</f>
        <v>62772.838513223141</v>
      </c>
    </row>
    <row r="65" spans="2:11" ht="32.1" customHeight="1" x14ac:dyDescent="0.2">
      <c r="B65" s="57">
        <f>IF(LoanIsGood,IF(ROW()-ROW(PaymentSchedule3[[#Headers],[Payment Number]])&gt;ScheduledNumberOfPayments,"",ROW()-ROW(PaymentSchedule3[[#Headers],[Payment Number]])),"")</f>
        <v>52</v>
      </c>
      <c r="C65" s="58">
        <f>IF(PaymentSchedule3[[#This Row],[Payment Number]]&lt;&gt;"",EOMONTH(LoanStartDate,ROW(PaymentSchedule3[[#This Row],[Payment Number]])-ROW(PaymentSchedule3[[#Headers],[Payment Number]])-2)+DAY(LoanStartDate),"")</f>
        <v>46844</v>
      </c>
      <c r="D65" s="59">
        <f>IF(PaymentSchedule3[[#This Row],[Payment Number]]&lt;&gt;"",IF(ROW()-ROW(PaymentSchedule3[[#Headers],[Beginning
Balance]])=1,LoanAmount,INDEX(PaymentSchedule3[Ending
Balance],ROW()-ROW(PaymentSchedule3[[#Headers],[Beginning
Balance]])-1)),"")</f>
        <v>194386.17143314448</v>
      </c>
      <c r="E65" s="60">
        <f>IF(PaymentSchedule3[[#This Row],[Payment Number]]&lt;&gt;"",ScheduledPayment,"")</f>
        <v>1373.1965917968894</v>
      </c>
      <c r="F6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65" s="59">
        <f>IF(PaymentSchedule3[[#This Row],[Payment Number]]&lt;&gt;"",PaymentSchedule3[[#This Row],[Total
Payment]]-PaymentSchedule3[[#This Row],[Interest]],"")</f>
        <v>151.803481291965</v>
      </c>
      <c r="I65" s="61">
        <f>IF(PaymentSchedule3[[#This Row],[Payment Number]]&lt;&gt;"",PaymentSchedule3[[#This Row],[Beginning
Balance]]*(InterestRate/PaymentsPerYear),"")</f>
        <v>1221.3931105049244</v>
      </c>
      <c r="J65" s="59">
        <f>IF(PaymentSchedule3[[#This Row],[Payment Number]]&lt;&gt;"",IF(PaymentSchedule3[[#This Row],[Scheduled Payment]]+PaymentSchedule3[[#This Row],[Extra
Payment]]&lt;=PaymentSchedule3[[#This Row],[Beginning
Balance]],PaymentSchedule3[[#This Row],[Beginning
Balance]]-PaymentSchedule3[[#This Row],[Principal]],0),"")</f>
        <v>194234.3679518525</v>
      </c>
      <c r="K65" s="61">
        <f>IF(PaymentSchedule3[[#This Row],[Payment Number]]&lt;&gt;"",SUM(INDEX(PaymentSchedule3[Interest],1,1):PaymentSchedule3[[#This Row],[Interest]]),"")</f>
        <v>63994.231623728068</v>
      </c>
    </row>
    <row r="66" spans="2:11" ht="32.1" customHeight="1" x14ac:dyDescent="0.2">
      <c r="B66" s="57">
        <f>IF(LoanIsGood,IF(ROW()-ROW(PaymentSchedule3[[#Headers],[Payment Number]])&gt;ScheduledNumberOfPayments,"",ROW()-ROW(PaymentSchedule3[[#Headers],[Payment Number]])),"")</f>
        <v>53</v>
      </c>
      <c r="C66" s="58">
        <f>IF(PaymentSchedule3[[#This Row],[Payment Number]]&lt;&gt;"",EOMONTH(LoanStartDate,ROW(PaymentSchedule3[[#This Row],[Payment Number]])-ROW(PaymentSchedule3[[#Headers],[Payment Number]])-2)+DAY(LoanStartDate),"")</f>
        <v>46874</v>
      </c>
      <c r="D66" s="59">
        <f>IF(PaymentSchedule3[[#This Row],[Payment Number]]&lt;&gt;"",IF(ROW()-ROW(PaymentSchedule3[[#Headers],[Beginning
Balance]])=1,LoanAmount,INDEX(PaymentSchedule3[Ending
Balance],ROW()-ROW(PaymentSchedule3[[#Headers],[Beginning
Balance]])-1)),"")</f>
        <v>194234.3679518525</v>
      </c>
      <c r="E66" s="60">
        <f>IF(PaymentSchedule3[[#This Row],[Payment Number]]&lt;&gt;"",ScheduledPayment,"")</f>
        <v>1373.1965917968894</v>
      </c>
      <c r="F6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66" s="59">
        <f>IF(PaymentSchedule3[[#This Row],[Payment Number]]&lt;&gt;"",PaymentSchedule3[[#This Row],[Total
Payment]]-PaymentSchedule3[[#This Row],[Interest]],"")</f>
        <v>152.75731316608289</v>
      </c>
      <c r="I66" s="61">
        <f>IF(PaymentSchedule3[[#This Row],[Payment Number]]&lt;&gt;"",PaymentSchedule3[[#This Row],[Beginning
Balance]]*(InterestRate/PaymentsPerYear),"")</f>
        <v>1220.4392786308065</v>
      </c>
      <c r="J66" s="59">
        <f>IF(PaymentSchedule3[[#This Row],[Payment Number]]&lt;&gt;"",IF(PaymentSchedule3[[#This Row],[Scheduled Payment]]+PaymentSchedule3[[#This Row],[Extra
Payment]]&lt;=PaymentSchedule3[[#This Row],[Beginning
Balance]],PaymentSchedule3[[#This Row],[Beginning
Balance]]-PaymentSchedule3[[#This Row],[Principal]],0),"")</f>
        <v>194081.61063868643</v>
      </c>
      <c r="K66" s="61">
        <f>IF(PaymentSchedule3[[#This Row],[Payment Number]]&lt;&gt;"",SUM(INDEX(PaymentSchedule3[Interest],1,1):PaymentSchedule3[[#This Row],[Interest]]),"")</f>
        <v>65214.670902358877</v>
      </c>
    </row>
    <row r="67" spans="2:11" ht="32.1" customHeight="1" x14ac:dyDescent="0.2">
      <c r="B67" s="57">
        <f>IF(LoanIsGood,IF(ROW()-ROW(PaymentSchedule3[[#Headers],[Payment Number]])&gt;ScheduledNumberOfPayments,"",ROW()-ROW(PaymentSchedule3[[#Headers],[Payment Number]])),"")</f>
        <v>54</v>
      </c>
      <c r="C67" s="58">
        <f>IF(PaymentSchedule3[[#This Row],[Payment Number]]&lt;&gt;"",EOMONTH(LoanStartDate,ROW(PaymentSchedule3[[#This Row],[Payment Number]])-ROW(PaymentSchedule3[[#Headers],[Payment Number]])-2)+DAY(LoanStartDate),"")</f>
        <v>46905</v>
      </c>
      <c r="D67" s="59">
        <f>IF(PaymentSchedule3[[#This Row],[Payment Number]]&lt;&gt;"",IF(ROW()-ROW(PaymentSchedule3[[#Headers],[Beginning
Balance]])=1,LoanAmount,INDEX(PaymentSchedule3[Ending
Balance],ROW()-ROW(PaymentSchedule3[[#Headers],[Beginning
Balance]])-1)),"")</f>
        <v>194081.61063868643</v>
      </c>
      <c r="E67" s="60">
        <f>IF(PaymentSchedule3[[#This Row],[Payment Number]]&lt;&gt;"",ScheduledPayment,"")</f>
        <v>1373.1965917968894</v>
      </c>
      <c r="F6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67" s="59">
        <f>IF(PaymentSchedule3[[#This Row],[Payment Number]]&lt;&gt;"",PaymentSchedule3[[#This Row],[Total
Payment]]-PaymentSchedule3[[#This Row],[Interest]],"")</f>
        <v>153.71713828380985</v>
      </c>
      <c r="I67" s="61">
        <f>IF(PaymentSchedule3[[#This Row],[Payment Number]]&lt;&gt;"",PaymentSchedule3[[#This Row],[Beginning
Balance]]*(InterestRate/PaymentsPerYear),"")</f>
        <v>1219.4794535130795</v>
      </c>
      <c r="J67" s="59">
        <f>IF(PaymentSchedule3[[#This Row],[Payment Number]]&lt;&gt;"",IF(PaymentSchedule3[[#This Row],[Scheduled Payment]]+PaymentSchedule3[[#This Row],[Extra
Payment]]&lt;=PaymentSchedule3[[#This Row],[Beginning
Balance]],PaymentSchedule3[[#This Row],[Beginning
Balance]]-PaymentSchedule3[[#This Row],[Principal]],0),"")</f>
        <v>193927.89350040263</v>
      </c>
      <c r="K67" s="61">
        <f>IF(PaymentSchedule3[[#This Row],[Payment Number]]&lt;&gt;"",SUM(INDEX(PaymentSchedule3[Interest],1,1):PaymentSchedule3[[#This Row],[Interest]]),"")</f>
        <v>66434.150355871956</v>
      </c>
    </row>
    <row r="68" spans="2:11" ht="32.1" customHeight="1" x14ac:dyDescent="0.2">
      <c r="B68" s="57">
        <f>IF(LoanIsGood,IF(ROW()-ROW(PaymentSchedule3[[#Headers],[Payment Number]])&gt;ScheduledNumberOfPayments,"",ROW()-ROW(PaymentSchedule3[[#Headers],[Payment Number]])),"")</f>
        <v>55</v>
      </c>
      <c r="C68" s="58">
        <f>IF(PaymentSchedule3[[#This Row],[Payment Number]]&lt;&gt;"",EOMONTH(LoanStartDate,ROW(PaymentSchedule3[[#This Row],[Payment Number]])-ROW(PaymentSchedule3[[#Headers],[Payment Number]])-2)+DAY(LoanStartDate),"")</f>
        <v>46935</v>
      </c>
      <c r="D68" s="59">
        <f>IF(PaymentSchedule3[[#This Row],[Payment Number]]&lt;&gt;"",IF(ROW()-ROW(PaymentSchedule3[[#Headers],[Beginning
Balance]])=1,LoanAmount,INDEX(PaymentSchedule3[Ending
Balance],ROW()-ROW(PaymentSchedule3[[#Headers],[Beginning
Balance]])-1)),"")</f>
        <v>193927.89350040263</v>
      </c>
      <c r="E68" s="60">
        <f>IF(PaymentSchedule3[[#This Row],[Payment Number]]&lt;&gt;"",ScheduledPayment,"")</f>
        <v>1373.1965917968894</v>
      </c>
      <c r="F6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68" s="59">
        <f>IF(PaymentSchedule3[[#This Row],[Payment Number]]&lt;&gt;"",PaymentSchedule3[[#This Row],[Total
Payment]]-PaymentSchedule3[[#This Row],[Interest]],"")</f>
        <v>154.68299430269303</v>
      </c>
      <c r="I68" s="61">
        <f>IF(PaymentSchedule3[[#This Row],[Payment Number]]&lt;&gt;"",PaymentSchedule3[[#This Row],[Beginning
Balance]]*(InterestRate/PaymentsPerYear),"")</f>
        <v>1218.5135974941963</v>
      </c>
      <c r="J68" s="59">
        <f>IF(PaymentSchedule3[[#This Row],[Payment Number]]&lt;&gt;"",IF(PaymentSchedule3[[#This Row],[Scheduled Payment]]+PaymentSchedule3[[#This Row],[Extra
Payment]]&lt;=PaymentSchedule3[[#This Row],[Beginning
Balance]],PaymentSchedule3[[#This Row],[Beginning
Balance]]-PaymentSchedule3[[#This Row],[Principal]],0),"")</f>
        <v>193773.21050609995</v>
      </c>
      <c r="K68" s="61">
        <f>IF(PaymentSchedule3[[#This Row],[Payment Number]]&lt;&gt;"",SUM(INDEX(PaymentSchedule3[Interest],1,1):PaymentSchedule3[[#This Row],[Interest]]),"")</f>
        <v>67652.663953366151</v>
      </c>
    </row>
    <row r="69" spans="2:11" ht="32.1" customHeight="1" x14ac:dyDescent="0.2">
      <c r="B69" s="57">
        <f>IF(LoanIsGood,IF(ROW()-ROW(PaymentSchedule3[[#Headers],[Payment Number]])&gt;ScheduledNumberOfPayments,"",ROW()-ROW(PaymentSchedule3[[#Headers],[Payment Number]])),"")</f>
        <v>56</v>
      </c>
      <c r="C69" s="58">
        <f>IF(PaymentSchedule3[[#This Row],[Payment Number]]&lt;&gt;"",EOMONTH(LoanStartDate,ROW(PaymentSchedule3[[#This Row],[Payment Number]])-ROW(PaymentSchedule3[[#Headers],[Payment Number]])-2)+DAY(LoanStartDate),"")</f>
        <v>46966</v>
      </c>
      <c r="D69" s="59">
        <f>IF(PaymentSchedule3[[#This Row],[Payment Number]]&lt;&gt;"",IF(ROW()-ROW(PaymentSchedule3[[#Headers],[Beginning
Balance]])=1,LoanAmount,INDEX(PaymentSchedule3[Ending
Balance],ROW()-ROW(PaymentSchedule3[[#Headers],[Beginning
Balance]])-1)),"")</f>
        <v>193773.21050609995</v>
      </c>
      <c r="E69" s="60">
        <f>IF(PaymentSchedule3[[#This Row],[Payment Number]]&lt;&gt;"",ScheduledPayment,"")</f>
        <v>1373.1965917968894</v>
      </c>
      <c r="F6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6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69" s="59">
        <f>IF(PaymentSchedule3[[#This Row],[Payment Number]]&lt;&gt;"",PaymentSchedule3[[#This Row],[Total
Payment]]-PaymentSchedule3[[#This Row],[Interest]],"")</f>
        <v>155.65491911689492</v>
      </c>
      <c r="I69" s="61">
        <f>IF(PaymentSchedule3[[#This Row],[Payment Number]]&lt;&gt;"",PaymentSchedule3[[#This Row],[Beginning
Balance]]*(InterestRate/PaymentsPerYear),"")</f>
        <v>1217.5416726799945</v>
      </c>
      <c r="J69" s="59">
        <f>IF(PaymentSchedule3[[#This Row],[Payment Number]]&lt;&gt;"",IF(PaymentSchedule3[[#This Row],[Scheduled Payment]]+PaymentSchedule3[[#This Row],[Extra
Payment]]&lt;=PaymentSchedule3[[#This Row],[Beginning
Balance]],PaymentSchedule3[[#This Row],[Beginning
Balance]]-PaymentSchedule3[[#This Row],[Principal]],0),"")</f>
        <v>193617.55558698304</v>
      </c>
      <c r="K69" s="61">
        <f>IF(PaymentSchedule3[[#This Row],[Payment Number]]&lt;&gt;"",SUM(INDEX(PaymentSchedule3[Interest],1,1):PaymentSchedule3[[#This Row],[Interest]]),"")</f>
        <v>68870.20562604614</v>
      </c>
    </row>
    <row r="70" spans="2:11" ht="32.1" customHeight="1" x14ac:dyDescent="0.2">
      <c r="B70" s="57">
        <f>IF(LoanIsGood,IF(ROW()-ROW(PaymentSchedule3[[#Headers],[Payment Number]])&gt;ScheduledNumberOfPayments,"",ROW()-ROW(PaymentSchedule3[[#Headers],[Payment Number]])),"")</f>
        <v>57</v>
      </c>
      <c r="C70" s="58">
        <f>IF(PaymentSchedule3[[#This Row],[Payment Number]]&lt;&gt;"",EOMONTH(LoanStartDate,ROW(PaymentSchedule3[[#This Row],[Payment Number]])-ROW(PaymentSchedule3[[#Headers],[Payment Number]])-2)+DAY(LoanStartDate),"")</f>
        <v>46997</v>
      </c>
      <c r="D70" s="59">
        <f>IF(PaymentSchedule3[[#This Row],[Payment Number]]&lt;&gt;"",IF(ROW()-ROW(PaymentSchedule3[[#Headers],[Beginning
Balance]])=1,LoanAmount,INDEX(PaymentSchedule3[Ending
Balance],ROW()-ROW(PaymentSchedule3[[#Headers],[Beginning
Balance]])-1)),"")</f>
        <v>193617.55558698304</v>
      </c>
      <c r="E70" s="60">
        <f>IF(PaymentSchedule3[[#This Row],[Payment Number]]&lt;&gt;"",ScheduledPayment,"")</f>
        <v>1373.1965917968894</v>
      </c>
      <c r="F7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70" s="59">
        <f>IF(PaymentSchedule3[[#This Row],[Payment Number]]&lt;&gt;"",PaymentSchedule3[[#This Row],[Total
Payment]]-PaymentSchedule3[[#This Row],[Interest]],"")</f>
        <v>156.63295085867935</v>
      </c>
      <c r="I70" s="61">
        <f>IF(PaymentSchedule3[[#This Row],[Payment Number]]&lt;&gt;"",PaymentSchedule3[[#This Row],[Beginning
Balance]]*(InterestRate/PaymentsPerYear),"")</f>
        <v>1216.56364093821</v>
      </c>
      <c r="J70" s="59">
        <f>IF(PaymentSchedule3[[#This Row],[Payment Number]]&lt;&gt;"",IF(PaymentSchedule3[[#This Row],[Scheduled Payment]]+PaymentSchedule3[[#This Row],[Extra
Payment]]&lt;=PaymentSchedule3[[#This Row],[Beginning
Balance]],PaymentSchedule3[[#This Row],[Beginning
Balance]]-PaymentSchedule3[[#This Row],[Principal]],0),"")</f>
        <v>193460.92263612436</v>
      </c>
      <c r="K70" s="61">
        <f>IF(PaymentSchedule3[[#This Row],[Payment Number]]&lt;&gt;"",SUM(INDEX(PaymentSchedule3[Interest],1,1):PaymentSchedule3[[#This Row],[Interest]]),"")</f>
        <v>70086.769266984353</v>
      </c>
    </row>
    <row r="71" spans="2:11" ht="32.1" customHeight="1" x14ac:dyDescent="0.2">
      <c r="B71" s="57">
        <f>IF(LoanIsGood,IF(ROW()-ROW(PaymentSchedule3[[#Headers],[Payment Number]])&gt;ScheduledNumberOfPayments,"",ROW()-ROW(PaymentSchedule3[[#Headers],[Payment Number]])),"")</f>
        <v>58</v>
      </c>
      <c r="C71" s="58">
        <f>IF(PaymentSchedule3[[#This Row],[Payment Number]]&lt;&gt;"",EOMONTH(LoanStartDate,ROW(PaymentSchedule3[[#This Row],[Payment Number]])-ROW(PaymentSchedule3[[#Headers],[Payment Number]])-2)+DAY(LoanStartDate),"")</f>
        <v>47027</v>
      </c>
      <c r="D71" s="59">
        <f>IF(PaymentSchedule3[[#This Row],[Payment Number]]&lt;&gt;"",IF(ROW()-ROW(PaymentSchedule3[[#Headers],[Beginning
Balance]])=1,LoanAmount,INDEX(PaymentSchedule3[Ending
Balance],ROW()-ROW(PaymentSchedule3[[#Headers],[Beginning
Balance]])-1)),"")</f>
        <v>193460.92263612436</v>
      </c>
      <c r="E71" s="60">
        <f>IF(PaymentSchedule3[[#This Row],[Payment Number]]&lt;&gt;"",ScheduledPayment,"")</f>
        <v>1373.1965917968894</v>
      </c>
      <c r="F7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71" s="59">
        <f>IF(PaymentSchedule3[[#This Row],[Payment Number]]&lt;&gt;"",PaymentSchedule3[[#This Row],[Total
Payment]]-PaymentSchedule3[[#This Row],[Interest]],"")</f>
        <v>157.61712789990816</v>
      </c>
      <c r="I71" s="61">
        <f>IF(PaymentSchedule3[[#This Row],[Payment Number]]&lt;&gt;"",PaymentSchedule3[[#This Row],[Beginning
Balance]]*(InterestRate/PaymentsPerYear),"")</f>
        <v>1215.5794638969812</v>
      </c>
      <c r="J71" s="59">
        <f>IF(PaymentSchedule3[[#This Row],[Payment Number]]&lt;&gt;"",IF(PaymentSchedule3[[#This Row],[Scheduled Payment]]+PaymentSchedule3[[#This Row],[Extra
Payment]]&lt;=PaymentSchedule3[[#This Row],[Beginning
Balance]],PaymentSchedule3[[#This Row],[Beginning
Balance]]-PaymentSchedule3[[#This Row],[Principal]],0),"")</f>
        <v>193303.30550822447</v>
      </c>
      <c r="K71" s="61">
        <f>IF(PaymentSchedule3[[#This Row],[Payment Number]]&lt;&gt;"",SUM(INDEX(PaymentSchedule3[Interest],1,1):PaymentSchedule3[[#This Row],[Interest]]),"")</f>
        <v>71302.348730881335</v>
      </c>
    </row>
    <row r="72" spans="2:11" ht="32.1" customHeight="1" x14ac:dyDescent="0.2">
      <c r="B72" s="57">
        <f>IF(LoanIsGood,IF(ROW()-ROW(PaymentSchedule3[[#Headers],[Payment Number]])&gt;ScheduledNumberOfPayments,"",ROW()-ROW(PaymentSchedule3[[#Headers],[Payment Number]])),"")</f>
        <v>59</v>
      </c>
      <c r="C72" s="58">
        <f>IF(PaymentSchedule3[[#This Row],[Payment Number]]&lt;&gt;"",EOMONTH(LoanStartDate,ROW(PaymentSchedule3[[#This Row],[Payment Number]])-ROW(PaymentSchedule3[[#Headers],[Payment Number]])-2)+DAY(LoanStartDate),"")</f>
        <v>47058</v>
      </c>
      <c r="D72" s="59">
        <f>IF(PaymentSchedule3[[#This Row],[Payment Number]]&lt;&gt;"",IF(ROW()-ROW(PaymentSchedule3[[#Headers],[Beginning
Balance]])=1,LoanAmount,INDEX(PaymentSchedule3[Ending
Balance],ROW()-ROW(PaymentSchedule3[[#Headers],[Beginning
Balance]])-1)),"")</f>
        <v>193303.30550822447</v>
      </c>
      <c r="E72" s="60">
        <f>IF(PaymentSchedule3[[#This Row],[Payment Number]]&lt;&gt;"",ScheduledPayment,"")</f>
        <v>1373.1965917968894</v>
      </c>
      <c r="F7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72" s="59">
        <f>IF(PaymentSchedule3[[#This Row],[Payment Number]]&lt;&gt;"",PaymentSchedule3[[#This Row],[Total
Payment]]-PaymentSchedule3[[#This Row],[Interest]],"")</f>
        <v>158.60748885354587</v>
      </c>
      <c r="I72" s="61">
        <f>IF(PaymentSchedule3[[#This Row],[Payment Number]]&lt;&gt;"",PaymentSchedule3[[#This Row],[Beginning
Balance]]*(InterestRate/PaymentsPerYear),"")</f>
        <v>1214.5891029433435</v>
      </c>
      <c r="J72" s="59">
        <f>IF(PaymentSchedule3[[#This Row],[Payment Number]]&lt;&gt;"",IF(PaymentSchedule3[[#This Row],[Scheduled Payment]]+PaymentSchedule3[[#This Row],[Extra
Payment]]&lt;=PaymentSchedule3[[#This Row],[Beginning
Balance]],PaymentSchedule3[[#This Row],[Beginning
Balance]]-PaymentSchedule3[[#This Row],[Principal]],0),"")</f>
        <v>193144.69801937093</v>
      </c>
      <c r="K72" s="61">
        <f>IF(PaymentSchedule3[[#This Row],[Payment Number]]&lt;&gt;"",SUM(INDEX(PaymentSchedule3[Interest],1,1):PaymentSchedule3[[#This Row],[Interest]]),"")</f>
        <v>72516.937833824675</v>
      </c>
    </row>
    <row r="73" spans="2:11" ht="32.1" customHeight="1" x14ac:dyDescent="0.2">
      <c r="B73" s="57">
        <f>IF(LoanIsGood,IF(ROW()-ROW(PaymentSchedule3[[#Headers],[Payment Number]])&gt;ScheduledNumberOfPayments,"",ROW()-ROW(PaymentSchedule3[[#Headers],[Payment Number]])),"")</f>
        <v>60</v>
      </c>
      <c r="C73" s="58">
        <f>IF(PaymentSchedule3[[#This Row],[Payment Number]]&lt;&gt;"",EOMONTH(LoanStartDate,ROW(PaymentSchedule3[[#This Row],[Payment Number]])-ROW(PaymentSchedule3[[#Headers],[Payment Number]])-2)+DAY(LoanStartDate),"")</f>
        <v>47088</v>
      </c>
      <c r="D73" s="59">
        <f>IF(PaymentSchedule3[[#This Row],[Payment Number]]&lt;&gt;"",IF(ROW()-ROW(PaymentSchedule3[[#Headers],[Beginning
Balance]])=1,LoanAmount,INDEX(PaymentSchedule3[Ending
Balance],ROW()-ROW(PaymentSchedule3[[#Headers],[Beginning
Balance]])-1)),"")</f>
        <v>193144.69801937093</v>
      </c>
      <c r="E73" s="60">
        <f>IF(PaymentSchedule3[[#This Row],[Payment Number]]&lt;&gt;"",ScheduledPayment,"")</f>
        <v>1373.1965917968894</v>
      </c>
      <c r="F7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73" s="59">
        <f>IF(PaymentSchedule3[[#This Row],[Payment Number]]&lt;&gt;"",PaymentSchedule3[[#This Row],[Total
Payment]]-PaymentSchedule3[[#This Row],[Interest]],"")</f>
        <v>159.60407257517545</v>
      </c>
      <c r="I73" s="61">
        <f>IF(PaymentSchedule3[[#This Row],[Payment Number]]&lt;&gt;"",PaymentSchedule3[[#This Row],[Beginning
Balance]]*(InterestRate/PaymentsPerYear),"")</f>
        <v>1213.5925192217139</v>
      </c>
      <c r="J73" s="59">
        <f>IF(PaymentSchedule3[[#This Row],[Payment Number]]&lt;&gt;"",IF(PaymentSchedule3[[#This Row],[Scheduled Payment]]+PaymentSchedule3[[#This Row],[Extra
Payment]]&lt;=PaymentSchedule3[[#This Row],[Beginning
Balance]],PaymentSchedule3[[#This Row],[Beginning
Balance]]-PaymentSchedule3[[#This Row],[Principal]],0),"")</f>
        <v>192985.09394679577</v>
      </c>
      <c r="K73" s="61">
        <f>IF(PaymentSchedule3[[#This Row],[Payment Number]]&lt;&gt;"",SUM(INDEX(PaymentSchedule3[Interest],1,1):PaymentSchedule3[[#This Row],[Interest]]),"")</f>
        <v>73730.530353046386</v>
      </c>
    </row>
    <row r="74" spans="2:11" ht="32.1" customHeight="1" x14ac:dyDescent="0.2">
      <c r="B74" s="57">
        <f>IF(LoanIsGood,IF(ROW()-ROW(PaymentSchedule3[[#Headers],[Payment Number]])&gt;ScheduledNumberOfPayments,"",ROW()-ROW(PaymentSchedule3[[#Headers],[Payment Number]])),"")</f>
        <v>61</v>
      </c>
      <c r="C74" s="58">
        <f>IF(PaymentSchedule3[[#This Row],[Payment Number]]&lt;&gt;"",EOMONTH(LoanStartDate,ROW(PaymentSchedule3[[#This Row],[Payment Number]])-ROW(PaymentSchedule3[[#Headers],[Payment Number]])-2)+DAY(LoanStartDate),"")</f>
        <v>47119</v>
      </c>
      <c r="D74" s="59">
        <f>IF(PaymentSchedule3[[#This Row],[Payment Number]]&lt;&gt;"",IF(ROW()-ROW(PaymentSchedule3[[#Headers],[Beginning
Balance]])=1,LoanAmount,INDEX(PaymentSchedule3[Ending
Balance],ROW()-ROW(PaymentSchedule3[[#Headers],[Beginning
Balance]])-1)),"")</f>
        <v>192985.09394679577</v>
      </c>
      <c r="E74" s="60">
        <f>IF(PaymentSchedule3[[#This Row],[Payment Number]]&lt;&gt;"",ScheduledPayment,"")</f>
        <v>1373.1965917968894</v>
      </c>
      <c r="F7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74" s="59">
        <f>IF(PaymentSchedule3[[#This Row],[Payment Number]]&lt;&gt;"",PaymentSchedule3[[#This Row],[Total
Payment]]-PaymentSchedule3[[#This Row],[Interest]],"")</f>
        <v>160.60691816452277</v>
      </c>
      <c r="I74" s="61">
        <f>IF(PaymentSchedule3[[#This Row],[Payment Number]]&lt;&gt;"",PaymentSchedule3[[#This Row],[Beginning
Balance]]*(InterestRate/PaymentsPerYear),"")</f>
        <v>1212.5896736323666</v>
      </c>
      <c r="J74" s="59">
        <f>IF(PaymentSchedule3[[#This Row],[Payment Number]]&lt;&gt;"",IF(PaymentSchedule3[[#This Row],[Scheduled Payment]]+PaymentSchedule3[[#This Row],[Extra
Payment]]&lt;=PaymentSchedule3[[#This Row],[Beginning
Balance]],PaymentSchedule3[[#This Row],[Beginning
Balance]]-PaymentSchedule3[[#This Row],[Principal]],0),"")</f>
        <v>192824.48702863124</v>
      </c>
      <c r="K74" s="61">
        <f>IF(PaymentSchedule3[[#This Row],[Payment Number]]&lt;&gt;"",SUM(INDEX(PaymentSchedule3[Interest],1,1):PaymentSchedule3[[#This Row],[Interest]]),"")</f>
        <v>74943.120026678749</v>
      </c>
    </row>
    <row r="75" spans="2:11" ht="32.1" customHeight="1" x14ac:dyDescent="0.2">
      <c r="B75" s="57">
        <f>IF(LoanIsGood,IF(ROW()-ROW(PaymentSchedule3[[#Headers],[Payment Number]])&gt;ScheduledNumberOfPayments,"",ROW()-ROW(PaymentSchedule3[[#Headers],[Payment Number]])),"")</f>
        <v>62</v>
      </c>
      <c r="C75" s="58">
        <f>IF(PaymentSchedule3[[#This Row],[Payment Number]]&lt;&gt;"",EOMONTH(LoanStartDate,ROW(PaymentSchedule3[[#This Row],[Payment Number]])-ROW(PaymentSchedule3[[#Headers],[Payment Number]])-2)+DAY(LoanStartDate),"")</f>
        <v>47150</v>
      </c>
      <c r="D75" s="59">
        <f>IF(PaymentSchedule3[[#This Row],[Payment Number]]&lt;&gt;"",IF(ROW()-ROW(PaymentSchedule3[[#Headers],[Beginning
Balance]])=1,LoanAmount,INDEX(PaymentSchedule3[Ending
Balance],ROW()-ROW(PaymentSchedule3[[#Headers],[Beginning
Balance]])-1)),"")</f>
        <v>192824.48702863124</v>
      </c>
      <c r="E75" s="60">
        <f>IF(PaymentSchedule3[[#This Row],[Payment Number]]&lt;&gt;"",ScheduledPayment,"")</f>
        <v>1373.1965917968894</v>
      </c>
      <c r="F7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75" s="59">
        <f>IF(PaymentSchedule3[[#This Row],[Payment Number]]&lt;&gt;"",PaymentSchedule3[[#This Row],[Total
Payment]]-PaymentSchedule3[[#This Row],[Interest]],"")</f>
        <v>161.61606496698982</v>
      </c>
      <c r="I75" s="61">
        <f>IF(PaymentSchedule3[[#This Row],[Payment Number]]&lt;&gt;"",PaymentSchedule3[[#This Row],[Beginning
Balance]]*(InterestRate/PaymentsPerYear),"")</f>
        <v>1211.5805268298996</v>
      </c>
      <c r="J75" s="59">
        <f>IF(PaymentSchedule3[[#This Row],[Payment Number]]&lt;&gt;"",IF(PaymentSchedule3[[#This Row],[Scheduled Payment]]+PaymentSchedule3[[#This Row],[Extra
Payment]]&lt;=PaymentSchedule3[[#This Row],[Beginning
Balance]],PaymentSchedule3[[#This Row],[Beginning
Balance]]-PaymentSchedule3[[#This Row],[Principal]],0),"")</f>
        <v>192662.87096366426</v>
      </c>
      <c r="K75" s="61">
        <f>IF(PaymentSchedule3[[#This Row],[Payment Number]]&lt;&gt;"",SUM(INDEX(PaymentSchedule3[Interest],1,1):PaymentSchedule3[[#This Row],[Interest]]),"")</f>
        <v>76154.70055350865</v>
      </c>
    </row>
    <row r="76" spans="2:11" ht="32.1" customHeight="1" x14ac:dyDescent="0.2">
      <c r="B76" s="57">
        <f>IF(LoanIsGood,IF(ROW()-ROW(PaymentSchedule3[[#Headers],[Payment Number]])&gt;ScheduledNumberOfPayments,"",ROW()-ROW(PaymentSchedule3[[#Headers],[Payment Number]])),"")</f>
        <v>63</v>
      </c>
      <c r="C76" s="58">
        <f>IF(PaymentSchedule3[[#This Row],[Payment Number]]&lt;&gt;"",EOMONTH(LoanStartDate,ROW(PaymentSchedule3[[#This Row],[Payment Number]])-ROW(PaymentSchedule3[[#Headers],[Payment Number]])-2)+DAY(LoanStartDate),"")</f>
        <v>47178</v>
      </c>
      <c r="D76" s="59">
        <f>IF(PaymentSchedule3[[#This Row],[Payment Number]]&lt;&gt;"",IF(ROW()-ROW(PaymentSchedule3[[#Headers],[Beginning
Balance]])=1,LoanAmount,INDEX(PaymentSchedule3[Ending
Balance],ROW()-ROW(PaymentSchedule3[[#Headers],[Beginning
Balance]])-1)),"")</f>
        <v>192662.87096366426</v>
      </c>
      <c r="E76" s="60">
        <f>IF(PaymentSchedule3[[#This Row],[Payment Number]]&lt;&gt;"",ScheduledPayment,"")</f>
        <v>1373.1965917968894</v>
      </c>
      <c r="F7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76" s="59">
        <f>IF(PaymentSchedule3[[#This Row],[Payment Number]]&lt;&gt;"",PaymentSchedule3[[#This Row],[Total
Payment]]-PaymentSchedule3[[#This Row],[Interest]],"")</f>
        <v>162.63155257519907</v>
      </c>
      <c r="I76" s="61">
        <f>IF(PaymentSchedule3[[#This Row],[Payment Number]]&lt;&gt;"",PaymentSchedule3[[#This Row],[Beginning
Balance]]*(InterestRate/PaymentsPerYear),"")</f>
        <v>1210.5650392216903</v>
      </c>
      <c r="J76" s="59">
        <f>IF(PaymentSchedule3[[#This Row],[Payment Number]]&lt;&gt;"",IF(PaymentSchedule3[[#This Row],[Scheduled Payment]]+PaymentSchedule3[[#This Row],[Extra
Payment]]&lt;=PaymentSchedule3[[#This Row],[Beginning
Balance]],PaymentSchedule3[[#This Row],[Beginning
Balance]]-PaymentSchedule3[[#This Row],[Principal]],0),"")</f>
        <v>192500.23941108907</v>
      </c>
      <c r="K76" s="61">
        <f>IF(PaymentSchedule3[[#This Row],[Payment Number]]&lt;&gt;"",SUM(INDEX(PaymentSchedule3[Interest],1,1):PaymentSchedule3[[#This Row],[Interest]]),"")</f>
        <v>77365.265592730342</v>
      </c>
    </row>
    <row r="77" spans="2:11" ht="32.1" customHeight="1" x14ac:dyDescent="0.2">
      <c r="B77" s="57">
        <f>IF(LoanIsGood,IF(ROW()-ROW(PaymentSchedule3[[#Headers],[Payment Number]])&gt;ScheduledNumberOfPayments,"",ROW()-ROW(PaymentSchedule3[[#Headers],[Payment Number]])),"")</f>
        <v>64</v>
      </c>
      <c r="C77" s="58">
        <f>IF(PaymentSchedule3[[#This Row],[Payment Number]]&lt;&gt;"",EOMONTH(LoanStartDate,ROW(PaymentSchedule3[[#This Row],[Payment Number]])-ROW(PaymentSchedule3[[#Headers],[Payment Number]])-2)+DAY(LoanStartDate),"")</f>
        <v>47209</v>
      </c>
      <c r="D77" s="59">
        <f>IF(PaymentSchedule3[[#This Row],[Payment Number]]&lt;&gt;"",IF(ROW()-ROW(PaymentSchedule3[[#Headers],[Beginning
Balance]])=1,LoanAmount,INDEX(PaymentSchedule3[Ending
Balance],ROW()-ROW(PaymentSchedule3[[#Headers],[Beginning
Balance]])-1)),"")</f>
        <v>192500.23941108907</v>
      </c>
      <c r="E77" s="60">
        <f>IF(PaymentSchedule3[[#This Row],[Payment Number]]&lt;&gt;"",ScheduledPayment,"")</f>
        <v>1373.1965917968894</v>
      </c>
      <c r="F7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77" s="59">
        <f>IF(PaymentSchedule3[[#This Row],[Payment Number]]&lt;&gt;"",PaymentSchedule3[[#This Row],[Total
Payment]]-PaymentSchedule3[[#This Row],[Interest]],"")</f>
        <v>163.65342083054657</v>
      </c>
      <c r="I77" s="61">
        <f>IF(PaymentSchedule3[[#This Row],[Payment Number]]&lt;&gt;"",PaymentSchedule3[[#This Row],[Beginning
Balance]]*(InterestRate/PaymentsPerYear),"")</f>
        <v>1209.5431709663428</v>
      </c>
      <c r="J77" s="59">
        <f>IF(PaymentSchedule3[[#This Row],[Payment Number]]&lt;&gt;"",IF(PaymentSchedule3[[#This Row],[Scheduled Payment]]+PaymentSchedule3[[#This Row],[Extra
Payment]]&lt;=PaymentSchedule3[[#This Row],[Beginning
Balance]],PaymentSchedule3[[#This Row],[Beginning
Balance]]-PaymentSchedule3[[#This Row],[Principal]],0),"")</f>
        <v>192336.58599025852</v>
      </c>
      <c r="K77" s="61">
        <f>IF(PaymentSchedule3[[#This Row],[Payment Number]]&lt;&gt;"",SUM(INDEX(PaymentSchedule3[Interest],1,1):PaymentSchedule3[[#This Row],[Interest]]),"")</f>
        <v>78574.808763696681</v>
      </c>
    </row>
    <row r="78" spans="2:11" ht="32.1" customHeight="1" x14ac:dyDescent="0.2">
      <c r="B78" s="57">
        <f>IF(LoanIsGood,IF(ROW()-ROW(PaymentSchedule3[[#Headers],[Payment Number]])&gt;ScheduledNumberOfPayments,"",ROW()-ROW(PaymentSchedule3[[#Headers],[Payment Number]])),"")</f>
        <v>65</v>
      </c>
      <c r="C78" s="58">
        <f>IF(PaymentSchedule3[[#This Row],[Payment Number]]&lt;&gt;"",EOMONTH(LoanStartDate,ROW(PaymentSchedule3[[#This Row],[Payment Number]])-ROW(PaymentSchedule3[[#Headers],[Payment Number]])-2)+DAY(LoanStartDate),"")</f>
        <v>47239</v>
      </c>
      <c r="D78" s="59">
        <f>IF(PaymentSchedule3[[#This Row],[Payment Number]]&lt;&gt;"",IF(ROW()-ROW(PaymentSchedule3[[#Headers],[Beginning
Balance]])=1,LoanAmount,INDEX(PaymentSchedule3[Ending
Balance],ROW()-ROW(PaymentSchedule3[[#Headers],[Beginning
Balance]])-1)),"")</f>
        <v>192336.58599025852</v>
      </c>
      <c r="E78" s="60">
        <f>IF(PaymentSchedule3[[#This Row],[Payment Number]]&lt;&gt;"",ScheduledPayment,"")</f>
        <v>1373.1965917968894</v>
      </c>
      <c r="F7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78" s="59">
        <f>IF(PaymentSchedule3[[#This Row],[Payment Number]]&lt;&gt;"",PaymentSchedule3[[#This Row],[Total
Payment]]-PaymentSchedule3[[#This Row],[Interest]],"")</f>
        <v>164.68170982476522</v>
      </c>
      <c r="I78" s="61">
        <f>IF(PaymentSchedule3[[#This Row],[Payment Number]]&lt;&gt;"",PaymentSchedule3[[#This Row],[Beginning
Balance]]*(InterestRate/PaymentsPerYear),"")</f>
        <v>1208.5148819721242</v>
      </c>
      <c r="J78" s="59">
        <f>IF(PaymentSchedule3[[#This Row],[Payment Number]]&lt;&gt;"",IF(PaymentSchedule3[[#This Row],[Scheduled Payment]]+PaymentSchedule3[[#This Row],[Extra
Payment]]&lt;=PaymentSchedule3[[#This Row],[Beginning
Balance]],PaymentSchedule3[[#This Row],[Beginning
Balance]]-PaymentSchedule3[[#This Row],[Principal]],0),"")</f>
        <v>192171.90428043375</v>
      </c>
      <c r="K78" s="61">
        <f>IF(PaymentSchedule3[[#This Row],[Payment Number]]&lt;&gt;"",SUM(INDEX(PaymentSchedule3[Interest],1,1):PaymentSchedule3[[#This Row],[Interest]]),"")</f>
        <v>79783.323645668803</v>
      </c>
    </row>
    <row r="79" spans="2:11" ht="32.1" customHeight="1" x14ac:dyDescent="0.2">
      <c r="B79" s="57">
        <f>IF(LoanIsGood,IF(ROW()-ROW(PaymentSchedule3[[#Headers],[Payment Number]])&gt;ScheduledNumberOfPayments,"",ROW()-ROW(PaymentSchedule3[[#Headers],[Payment Number]])),"")</f>
        <v>66</v>
      </c>
      <c r="C79" s="58">
        <f>IF(PaymentSchedule3[[#This Row],[Payment Number]]&lt;&gt;"",EOMONTH(LoanStartDate,ROW(PaymentSchedule3[[#This Row],[Payment Number]])-ROW(PaymentSchedule3[[#Headers],[Payment Number]])-2)+DAY(LoanStartDate),"")</f>
        <v>47270</v>
      </c>
      <c r="D79" s="59">
        <f>IF(PaymentSchedule3[[#This Row],[Payment Number]]&lt;&gt;"",IF(ROW()-ROW(PaymentSchedule3[[#Headers],[Beginning
Balance]])=1,LoanAmount,INDEX(PaymentSchedule3[Ending
Balance],ROW()-ROW(PaymentSchedule3[[#Headers],[Beginning
Balance]])-1)),"")</f>
        <v>192171.90428043375</v>
      </c>
      <c r="E79" s="60">
        <f>IF(PaymentSchedule3[[#This Row],[Payment Number]]&lt;&gt;"",ScheduledPayment,"")</f>
        <v>1373.1965917968894</v>
      </c>
      <c r="F7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7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79" s="59">
        <f>IF(PaymentSchedule3[[#This Row],[Payment Number]]&lt;&gt;"",PaymentSchedule3[[#This Row],[Total
Payment]]-PaymentSchedule3[[#This Row],[Interest]],"")</f>
        <v>165.7164599014975</v>
      </c>
      <c r="I79" s="61">
        <f>IF(PaymentSchedule3[[#This Row],[Payment Number]]&lt;&gt;"",PaymentSchedule3[[#This Row],[Beginning
Balance]]*(InterestRate/PaymentsPerYear),"")</f>
        <v>1207.4801318953919</v>
      </c>
      <c r="J79" s="59">
        <f>IF(PaymentSchedule3[[#This Row],[Payment Number]]&lt;&gt;"",IF(PaymentSchedule3[[#This Row],[Scheduled Payment]]+PaymentSchedule3[[#This Row],[Extra
Payment]]&lt;=PaymentSchedule3[[#This Row],[Beginning
Balance]],PaymentSchedule3[[#This Row],[Beginning
Balance]]-PaymentSchedule3[[#This Row],[Principal]],0),"")</f>
        <v>192006.18782053224</v>
      </c>
      <c r="K79" s="61">
        <f>IF(PaymentSchedule3[[#This Row],[Payment Number]]&lt;&gt;"",SUM(INDEX(PaymentSchedule3[Interest],1,1):PaymentSchedule3[[#This Row],[Interest]]),"")</f>
        <v>80990.803777564201</v>
      </c>
    </row>
    <row r="80" spans="2:11" ht="32.1" customHeight="1" x14ac:dyDescent="0.2">
      <c r="B80" s="57">
        <f>IF(LoanIsGood,IF(ROW()-ROW(PaymentSchedule3[[#Headers],[Payment Number]])&gt;ScheduledNumberOfPayments,"",ROW()-ROW(PaymentSchedule3[[#Headers],[Payment Number]])),"")</f>
        <v>67</v>
      </c>
      <c r="C80" s="58">
        <f>IF(PaymentSchedule3[[#This Row],[Payment Number]]&lt;&gt;"",EOMONTH(LoanStartDate,ROW(PaymentSchedule3[[#This Row],[Payment Number]])-ROW(PaymentSchedule3[[#Headers],[Payment Number]])-2)+DAY(LoanStartDate),"")</f>
        <v>47300</v>
      </c>
      <c r="D80" s="59">
        <f>IF(PaymentSchedule3[[#This Row],[Payment Number]]&lt;&gt;"",IF(ROW()-ROW(PaymentSchedule3[[#Headers],[Beginning
Balance]])=1,LoanAmount,INDEX(PaymentSchedule3[Ending
Balance],ROW()-ROW(PaymentSchedule3[[#Headers],[Beginning
Balance]])-1)),"")</f>
        <v>192006.18782053224</v>
      </c>
      <c r="E80" s="60">
        <f>IF(PaymentSchedule3[[#This Row],[Payment Number]]&lt;&gt;"",ScheduledPayment,"")</f>
        <v>1373.1965917968894</v>
      </c>
      <c r="F8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8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80" s="59">
        <f>IF(PaymentSchedule3[[#This Row],[Payment Number]]&lt;&gt;"",PaymentSchedule3[[#This Row],[Total
Payment]]-PaymentSchedule3[[#This Row],[Interest]],"")</f>
        <v>166.75771165787864</v>
      </c>
      <c r="I80" s="61">
        <f>IF(PaymentSchedule3[[#This Row],[Payment Number]]&lt;&gt;"",PaymentSchedule3[[#This Row],[Beginning
Balance]]*(InterestRate/PaymentsPerYear),"")</f>
        <v>1206.4388801390107</v>
      </c>
      <c r="J80" s="59">
        <f>IF(PaymentSchedule3[[#This Row],[Payment Number]]&lt;&gt;"",IF(PaymentSchedule3[[#This Row],[Scheduled Payment]]+PaymentSchedule3[[#This Row],[Extra
Payment]]&lt;=PaymentSchedule3[[#This Row],[Beginning
Balance]],PaymentSchedule3[[#This Row],[Beginning
Balance]]-PaymentSchedule3[[#This Row],[Principal]],0),"")</f>
        <v>191839.43010887437</v>
      </c>
      <c r="K80" s="61">
        <f>IF(PaymentSchedule3[[#This Row],[Payment Number]]&lt;&gt;"",SUM(INDEX(PaymentSchedule3[Interest],1,1):PaymentSchedule3[[#This Row],[Interest]]),"")</f>
        <v>82197.242657703217</v>
      </c>
    </row>
    <row r="81" spans="2:11" ht="32.1" customHeight="1" x14ac:dyDescent="0.2">
      <c r="B81" s="57">
        <f>IF(LoanIsGood,IF(ROW()-ROW(PaymentSchedule3[[#Headers],[Payment Number]])&gt;ScheduledNumberOfPayments,"",ROW()-ROW(PaymentSchedule3[[#Headers],[Payment Number]])),"")</f>
        <v>68</v>
      </c>
      <c r="C81" s="58">
        <f>IF(PaymentSchedule3[[#This Row],[Payment Number]]&lt;&gt;"",EOMONTH(LoanStartDate,ROW(PaymentSchedule3[[#This Row],[Payment Number]])-ROW(PaymentSchedule3[[#Headers],[Payment Number]])-2)+DAY(LoanStartDate),"")</f>
        <v>47331</v>
      </c>
      <c r="D81" s="59">
        <f>IF(PaymentSchedule3[[#This Row],[Payment Number]]&lt;&gt;"",IF(ROW()-ROW(PaymentSchedule3[[#Headers],[Beginning
Balance]])=1,LoanAmount,INDEX(PaymentSchedule3[Ending
Balance],ROW()-ROW(PaymentSchedule3[[#Headers],[Beginning
Balance]])-1)),"")</f>
        <v>191839.43010887437</v>
      </c>
      <c r="E81" s="60">
        <f>IF(PaymentSchedule3[[#This Row],[Payment Number]]&lt;&gt;"",ScheduledPayment,"")</f>
        <v>1373.1965917968894</v>
      </c>
      <c r="F8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8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81" s="59">
        <f>IF(PaymentSchedule3[[#This Row],[Payment Number]]&lt;&gt;"",PaymentSchedule3[[#This Row],[Total
Payment]]-PaymentSchedule3[[#This Row],[Interest]],"")</f>
        <v>167.80550594612896</v>
      </c>
      <c r="I81" s="61">
        <f>IF(PaymentSchedule3[[#This Row],[Payment Number]]&lt;&gt;"",PaymentSchedule3[[#This Row],[Beginning
Balance]]*(InterestRate/PaymentsPerYear),"")</f>
        <v>1205.3910858507604</v>
      </c>
      <c r="J81" s="59">
        <f>IF(PaymentSchedule3[[#This Row],[Payment Number]]&lt;&gt;"",IF(PaymentSchedule3[[#This Row],[Scheduled Payment]]+PaymentSchedule3[[#This Row],[Extra
Payment]]&lt;=PaymentSchedule3[[#This Row],[Beginning
Balance]],PaymentSchedule3[[#This Row],[Beginning
Balance]]-PaymentSchedule3[[#This Row],[Principal]],0),"")</f>
        <v>191671.62460292823</v>
      </c>
      <c r="K81" s="61">
        <f>IF(PaymentSchedule3[[#This Row],[Payment Number]]&lt;&gt;"",SUM(INDEX(PaymentSchedule3[Interest],1,1):PaymentSchedule3[[#This Row],[Interest]]),"")</f>
        <v>83402.633743553975</v>
      </c>
    </row>
    <row r="82" spans="2:11" ht="32.1" customHeight="1" x14ac:dyDescent="0.2">
      <c r="B82" s="57">
        <f>IF(LoanIsGood,IF(ROW()-ROW(PaymentSchedule3[[#Headers],[Payment Number]])&gt;ScheduledNumberOfPayments,"",ROW()-ROW(PaymentSchedule3[[#Headers],[Payment Number]])),"")</f>
        <v>69</v>
      </c>
      <c r="C82" s="58">
        <f>IF(PaymentSchedule3[[#This Row],[Payment Number]]&lt;&gt;"",EOMONTH(LoanStartDate,ROW(PaymentSchedule3[[#This Row],[Payment Number]])-ROW(PaymentSchedule3[[#Headers],[Payment Number]])-2)+DAY(LoanStartDate),"")</f>
        <v>47362</v>
      </c>
      <c r="D82" s="59">
        <f>IF(PaymentSchedule3[[#This Row],[Payment Number]]&lt;&gt;"",IF(ROW()-ROW(PaymentSchedule3[[#Headers],[Beginning
Balance]])=1,LoanAmount,INDEX(PaymentSchedule3[Ending
Balance],ROW()-ROW(PaymentSchedule3[[#Headers],[Beginning
Balance]])-1)),"")</f>
        <v>191671.62460292823</v>
      </c>
      <c r="E82" s="60">
        <f>IF(PaymentSchedule3[[#This Row],[Payment Number]]&lt;&gt;"",ScheduledPayment,"")</f>
        <v>1373.1965917968894</v>
      </c>
      <c r="F8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8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82" s="59">
        <f>IF(PaymentSchedule3[[#This Row],[Payment Number]]&lt;&gt;"",PaymentSchedule3[[#This Row],[Total
Payment]]-PaymentSchedule3[[#This Row],[Interest]],"")</f>
        <v>168.85988387515704</v>
      </c>
      <c r="I82" s="61">
        <f>IF(PaymentSchedule3[[#This Row],[Payment Number]]&lt;&gt;"",PaymentSchedule3[[#This Row],[Beginning
Balance]]*(InterestRate/PaymentsPerYear),"")</f>
        <v>1204.3367079217323</v>
      </c>
      <c r="J82" s="59">
        <f>IF(PaymentSchedule3[[#This Row],[Payment Number]]&lt;&gt;"",IF(PaymentSchedule3[[#This Row],[Scheduled Payment]]+PaymentSchedule3[[#This Row],[Extra
Payment]]&lt;=PaymentSchedule3[[#This Row],[Beginning
Balance]],PaymentSchedule3[[#This Row],[Beginning
Balance]]-PaymentSchedule3[[#This Row],[Principal]],0),"")</f>
        <v>191502.76471905308</v>
      </c>
      <c r="K82" s="61">
        <f>IF(PaymentSchedule3[[#This Row],[Payment Number]]&lt;&gt;"",SUM(INDEX(PaymentSchedule3[Interest],1,1):PaymentSchedule3[[#This Row],[Interest]]),"")</f>
        <v>84606.970451475703</v>
      </c>
    </row>
    <row r="83" spans="2:11" ht="32.1" customHeight="1" x14ac:dyDescent="0.2">
      <c r="B83" s="57">
        <f>IF(LoanIsGood,IF(ROW()-ROW(PaymentSchedule3[[#Headers],[Payment Number]])&gt;ScheduledNumberOfPayments,"",ROW()-ROW(PaymentSchedule3[[#Headers],[Payment Number]])),"")</f>
        <v>70</v>
      </c>
      <c r="C83" s="58">
        <f>IF(PaymentSchedule3[[#This Row],[Payment Number]]&lt;&gt;"",EOMONTH(LoanStartDate,ROW(PaymentSchedule3[[#This Row],[Payment Number]])-ROW(PaymentSchedule3[[#Headers],[Payment Number]])-2)+DAY(LoanStartDate),"")</f>
        <v>47392</v>
      </c>
      <c r="D83" s="59">
        <f>IF(PaymentSchedule3[[#This Row],[Payment Number]]&lt;&gt;"",IF(ROW()-ROW(PaymentSchedule3[[#Headers],[Beginning
Balance]])=1,LoanAmount,INDEX(PaymentSchedule3[Ending
Balance],ROW()-ROW(PaymentSchedule3[[#Headers],[Beginning
Balance]])-1)),"")</f>
        <v>191502.76471905308</v>
      </c>
      <c r="E83" s="60">
        <f>IF(PaymentSchedule3[[#This Row],[Payment Number]]&lt;&gt;"",ScheduledPayment,"")</f>
        <v>1373.1965917968894</v>
      </c>
      <c r="F8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8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83" s="59">
        <f>IF(PaymentSchedule3[[#This Row],[Payment Number]]&lt;&gt;"",PaymentSchedule3[[#This Row],[Total
Payment]]-PaymentSchedule3[[#This Row],[Interest]],"")</f>
        <v>169.92088681217274</v>
      </c>
      <c r="I83" s="61">
        <f>IF(PaymentSchedule3[[#This Row],[Payment Number]]&lt;&gt;"",PaymentSchedule3[[#This Row],[Beginning
Balance]]*(InterestRate/PaymentsPerYear),"")</f>
        <v>1203.2757049847166</v>
      </c>
      <c r="J83" s="59">
        <f>IF(PaymentSchedule3[[#This Row],[Payment Number]]&lt;&gt;"",IF(PaymentSchedule3[[#This Row],[Scheduled Payment]]+PaymentSchedule3[[#This Row],[Extra
Payment]]&lt;=PaymentSchedule3[[#This Row],[Beginning
Balance]],PaymentSchedule3[[#This Row],[Beginning
Balance]]-PaymentSchedule3[[#This Row],[Principal]],0),"")</f>
        <v>191332.84383224091</v>
      </c>
      <c r="K83" s="61">
        <f>IF(PaymentSchedule3[[#This Row],[Payment Number]]&lt;&gt;"",SUM(INDEX(PaymentSchedule3[Interest],1,1):PaymentSchedule3[[#This Row],[Interest]]),"")</f>
        <v>85810.246156460416</v>
      </c>
    </row>
    <row r="84" spans="2:11" ht="32.1" customHeight="1" x14ac:dyDescent="0.2">
      <c r="B84" s="57">
        <f>IF(LoanIsGood,IF(ROW()-ROW(PaymentSchedule3[[#Headers],[Payment Number]])&gt;ScheduledNumberOfPayments,"",ROW()-ROW(PaymentSchedule3[[#Headers],[Payment Number]])),"")</f>
        <v>71</v>
      </c>
      <c r="C84" s="58">
        <f>IF(PaymentSchedule3[[#This Row],[Payment Number]]&lt;&gt;"",EOMONTH(LoanStartDate,ROW(PaymentSchedule3[[#This Row],[Payment Number]])-ROW(PaymentSchedule3[[#Headers],[Payment Number]])-2)+DAY(LoanStartDate),"")</f>
        <v>47423</v>
      </c>
      <c r="D84" s="59">
        <f>IF(PaymentSchedule3[[#This Row],[Payment Number]]&lt;&gt;"",IF(ROW()-ROW(PaymentSchedule3[[#Headers],[Beginning
Balance]])=1,LoanAmount,INDEX(PaymentSchedule3[Ending
Balance],ROW()-ROW(PaymentSchedule3[[#Headers],[Beginning
Balance]])-1)),"")</f>
        <v>191332.84383224091</v>
      </c>
      <c r="E84" s="60">
        <f>IF(PaymentSchedule3[[#This Row],[Payment Number]]&lt;&gt;"",ScheduledPayment,"")</f>
        <v>1373.1965917968894</v>
      </c>
      <c r="F8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8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84" s="59">
        <f>IF(PaymentSchedule3[[#This Row],[Payment Number]]&lt;&gt;"",PaymentSchedule3[[#This Row],[Total
Payment]]-PaymentSchedule3[[#This Row],[Interest]],"")</f>
        <v>170.98855638430905</v>
      </c>
      <c r="I84" s="61">
        <f>IF(PaymentSchedule3[[#This Row],[Payment Number]]&lt;&gt;"",PaymentSchedule3[[#This Row],[Beginning
Balance]]*(InterestRate/PaymentsPerYear),"")</f>
        <v>1202.2080354125803</v>
      </c>
      <c r="J84" s="59">
        <f>IF(PaymentSchedule3[[#This Row],[Payment Number]]&lt;&gt;"",IF(PaymentSchedule3[[#This Row],[Scheduled Payment]]+PaymentSchedule3[[#This Row],[Extra
Payment]]&lt;=PaymentSchedule3[[#This Row],[Beginning
Balance]],PaymentSchedule3[[#This Row],[Beginning
Balance]]-PaymentSchedule3[[#This Row],[Principal]],0),"")</f>
        <v>191161.85527585659</v>
      </c>
      <c r="K84" s="61">
        <f>IF(PaymentSchedule3[[#This Row],[Payment Number]]&lt;&gt;"",SUM(INDEX(PaymentSchedule3[Interest],1,1):PaymentSchedule3[[#This Row],[Interest]]),"")</f>
        <v>87012.454191872996</v>
      </c>
    </row>
    <row r="85" spans="2:11" ht="32.1" customHeight="1" x14ac:dyDescent="0.2">
      <c r="B85" s="57">
        <f>IF(LoanIsGood,IF(ROW()-ROW(PaymentSchedule3[[#Headers],[Payment Number]])&gt;ScheduledNumberOfPayments,"",ROW()-ROW(PaymentSchedule3[[#Headers],[Payment Number]])),"")</f>
        <v>72</v>
      </c>
      <c r="C85" s="58">
        <f>IF(PaymentSchedule3[[#This Row],[Payment Number]]&lt;&gt;"",EOMONTH(LoanStartDate,ROW(PaymentSchedule3[[#This Row],[Payment Number]])-ROW(PaymentSchedule3[[#Headers],[Payment Number]])-2)+DAY(LoanStartDate),"")</f>
        <v>47453</v>
      </c>
      <c r="D85" s="59">
        <f>IF(PaymentSchedule3[[#This Row],[Payment Number]]&lt;&gt;"",IF(ROW()-ROW(PaymentSchedule3[[#Headers],[Beginning
Balance]])=1,LoanAmount,INDEX(PaymentSchedule3[Ending
Balance],ROW()-ROW(PaymentSchedule3[[#Headers],[Beginning
Balance]])-1)),"")</f>
        <v>191161.85527585659</v>
      </c>
      <c r="E85" s="60">
        <f>IF(PaymentSchedule3[[#This Row],[Payment Number]]&lt;&gt;"",ScheduledPayment,"")</f>
        <v>1373.1965917968894</v>
      </c>
      <c r="F8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8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85" s="59">
        <f>IF(PaymentSchedule3[[#This Row],[Payment Number]]&lt;&gt;"",PaymentSchedule3[[#This Row],[Total
Payment]]-PaymentSchedule3[[#This Row],[Interest]],"")</f>
        <v>172.06293448025735</v>
      </c>
      <c r="I85" s="61">
        <f>IF(PaymentSchedule3[[#This Row],[Payment Number]]&lt;&gt;"",PaymentSchedule3[[#This Row],[Beginning
Balance]]*(InterestRate/PaymentsPerYear),"")</f>
        <v>1201.133657316632</v>
      </c>
      <c r="J85" s="59">
        <f>IF(PaymentSchedule3[[#This Row],[Payment Number]]&lt;&gt;"",IF(PaymentSchedule3[[#This Row],[Scheduled Payment]]+PaymentSchedule3[[#This Row],[Extra
Payment]]&lt;=PaymentSchedule3[[#This Row],[Beginning
Balance]],PaymentSchedule3[[#This Row],[Beginning
Balance]]-PaymentSchedule3[[#This Row],[Principal]],0),"")</f>
        <v>190989.79234137633</v>
      </c>
      <c r="K85" s="61">
        <f>IF(PaymentSchedule3[[#This Row],[Payment Number]]&lt;&gt;"",SUM(INDEX(PaymentSchedule3[Interest],1,1):PaymentSchedule3[[#This Row],[Interest]]),"")</f>
        <v>88213.587849189629</v>
      </c>
    </row>
    <row r="86" spans="2:11" ht="32.1" customHeight="1" x14ac:dyDescent="0.2">
      <c r="B86" s="57">
        <f>IF(LoanIsGood,IF(ROW()-ROW(PaymentSchedule3[[#Headers],[Payment Number]])&gt;ScheduledNumberOfPayments,"",ROW()-ROW(PaymentSchedule3[[#Headers],[Payment Number]])),"")</f>
        <v>73</v>
      </c>
      <c r="C86" s="58">
        <f>IF(PaymentSchedule3[[#This Row],[Payment Number]]&lt;&gt;"",EOMONTH(LoanStartDate,ROW(PaymentSchedule3[[#This Row],[Payment Number]])-ROW(PaymentSchedule3[[#Headers],[Payment Number]])-2)+DAY(LoanStartDate),"")</f>
        <v>47484</v>
      </c>
      <c r="D86" s="59">
        <f>IF(PaymentSchedule3[[#This Row],[Payment Number]]&lt;&gt;"",IF(ROW()-ROW(PaymentSchedule3[[#Headers],[Beginning
Balance]])=1,LoanAmount,INDEX(PaymentSchedule3[Ending
Balance],ROW()-ROW(PaymentSchedule3[[#Headers],[Beginning
Balance]])-1)),"")</f>
        <v>190989.79234137633</v>
      </c>
      <c r="E86" s="60">
        <f>IF(PaymentSchedule3[[#This Row],[Payment Number]]&lt;&gt;"",ScheduledPayment,"")</f>
        <v>1373.1965917968894</v>
      </c>
      <c r="F8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8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86" s="59">
        <f>IF(PaymentSchedule3[[#This Row],[Payment Number]]&lt;&gt;"",PaymentSchedule3[[#This Row],[Total
Payment]]-PaymentSchedule3[[#This Row],[Interest]],"")</f>
        <v>173.14406325190816</v>
      </c>
      <c r="I86" s="61">
        <f>IF(PaymentSchedule3[[#This Row],[Payment Number]]&lt;&gt;"",PaymentSchedule3[[#This Row],[Beginning
Balance]]*(InterestRate/PaymentsPerYear),"")</f>
        <v>1200.0525285449812</v>
      </c>
      <c r="J86" s="59">
        <f>IF(PaymentSchedule3[[#This Row],[Payment Number]]&lt;&gt;"",IF(PaymentSchedule3[[#This Row],[Scheduled Payment]]+PaymentSchedule3[[#This Row],[Extra
Payment]]&lt;=PaymentSchedule3[[#This Row],[Beginning
Balance]],PaymentSchedule3[[#This Row],[Beginning
Balance]]-PaymentSchedule3[[#This Row],[Principal]],0),"")</f>
        <v>190816.64827812443</v>
      </c>
      <c r="K86" s="61">
        <f>IF(PaymentSchedule3[[#This Row],[Payment Number]]&lt;&gt;"",SUM(INDEX(PaymentSchedule3[Interest],1,1):PaymentSchedule3[[#This Row],[Interest]]),"")</f>
        <v>89413.640377734613</v>
      </c>
    </row>
    <row r="87" spans="2:11" ht="32.1" customHeight="1" x14ac:dyDescent="0.2">
      <c r="B87" s="57">
        <f>IF(LoanIsGood,IF(ROW()-ROW(PaymentSchedule3[[#Headers],[Payment Number]])&gt;ScheduledNumberOfPayments,"",ROW()-ROW(PaymentSchedule3[[#Headers],[Payment Number]])),"")</f>
        <v>74</v>
      </c>
      <c r="C87" s="58">
        <f>IF(PaymentSchedule3[[#This Row],[Payment Number]]&lt;&gt;"",EOMONTH(LoanStartDate,ROW(PaymentSchedule3[[#This Row],[Payment Number]])-ROW(PaymentSchedule3[[#Headers],[Payment Number]])-2)+DAY(LoanStartDate),"")</f>
        <v>47515</v>
      </c>
      <c r="D87" s="59">
        <f>IF(PaymentSchedule3[[#This Row],[Payment Number]]&lt;&gt;"",IF(ROW()-ROW(PaymentSchedule3[[#Headers],[Beginning
Balance]])=1,LoanAmount,INDEX(PaymentSchedule3[Ending
Balance],ROW()-ROW(PaymentSchedule3[[#Headers],[Beginning
Balance]])-1)),"")</f>
        <v>190816.64827812443</v>
      </c>
      <c r="E87" s="60">
        <f>IF(PaymentSchedule3[[#This Row],[Payment Number]]&lt;&gt;"",ScheduledPayment,"")</f>
        <v>1373.1965917968894</v>
      </c>
      <c r="F8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8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87" s="59">
        <f>IF(PaymentSchedule3[[#This Row],[Payment Number]]&lt;&gt;"",PaymentSchedule3[[#This Row],[Total
Payment]]-PaymentSchedule3[[#This Row],[Interest]],"")</f>
        <v>174.23198511600776</v>
      </c>
      <c r="I87" s="61">
        <f>IF(PaymentSchedule3[[#This Row],[Payment Number]]&lt;&gt;"",PaymentSchedule3[[#This Row],[Beginning
Balance]]*(InterestRate/PaymentsPerYear),"")</f>
        <v>1198.9646066808816</v>
      </c>
      <c r="J87" s="59">
        <f>IF(PaymentSchedule3[[#This Row],[Payment Number]]&lt;&gt;"",IF(PaymentSchedule3[[#This Row],[Scheduled Payment]]+PaymentSchedule3[[#This Row],[Extra
Payment]]&lt;=PaymentSchedule3[[#This Row],[Beginning
Balance]],PaymentSchedule3[[#This Row],[Beginning
Balance]]-PaymentSchedule3[[#This Row],[Principal]],0),"")</f>
        <v>190642.41629300843</v>
      </c>
      <c r="K87" s="61">
        <f>IF(PaymentSchedule3[[#This Row],[Payment Number]]&lt;&gt;"",SUM(INDEX(PaymentSchedule3[Interest],1,1):PaymentSchedule3[[#This Row],[Interest]]),"")</f>
        <v>90612.604984415491</v>
      </c>
    </row>
    <row r="88" spans="2:11" ht="32.1" customHeight="1" x14ac:dyDescent="0.2">
      <c r="B88" s="57">
        <f>IF(LoanIsGood,IF(ROW()-ROW(PaymentSchedule3[[#Headers],[Payment Number]])&gt;ScheduledNumberOfPayments,"",ROW()-ROW(PaymentSchedule3[[#Headers],[Payment Number]])),"")</f>
        <v>75</v>
      </c>
      <c r="C88" s="58">
        <f>IF(PaymentSchedule3[[#This Row],[Payment Number]]&lt;&gt;"",EOMONTH(LoanStartDate,ROW(PaymentSchedule3[[#This Row],[Payment Number]])-ROW(PaymentSchedule3[[#Headers],[Payment Number]])-2)+DAY(LoanStartDate),"")</f>
        <v>47543</v>
      </c>
      <c r="D88" s="59">
        <f>IF(PaymentSchedule3[[#This Row],[Payment Number]]&lt;&gt;"",IF(ROW()-ROW(PaymentSchedule3[[#Headers],[Beginning
Balance]])=1,LoanAmount,INDEX(PaymentSchedule3[Ending
Balance],ROW()-ROW(PaymentSchedule3[[#Headers],[Beginning
Balance]])-1)),"")</f>
        <v>190642.41629300843</v>
      </c>
      <c r="E88" s="60">
        <f>IF(PaymentSchedule3[[#This Row],[Payment Number]]&lt;&gt;"",ScheduledPayment,"")</f>
        <v>1373.1965917968894</v>
      </c>
      <c r="F8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8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88" s="59">
        <f>IF(PaymentSchedule3[[#This Row],[Payment Number]]&lt;&gt;"",PaymentSchedule3[[#This Row],[Total
Payment]]-PaymentSchedule3[[#This Row],[Interest]],"")</f>
        <v>175.32674275581985</v>
      </c>
      <c r="I88" s="61">
        <f>IF(PaymentSchedule3[[#This Row],[Payment Number]]&lt;&gt;"",PaymentSchedule3[[#This Row],[Beginning
Balance]]*(InterestRate/PaymentsPerYear),"")</f>
        <v>1197.8698490410695</v>
      </c>
      <c r="J88" s="59">
        <f>IF(PaymentSchedule3[[#This Row],[Payment Number]]&lt;&gt;"",IF(PaymentSchedule3[[#This Row],[Scheduled Payment]]+PaymentSchedule3[[#This Row],[Extra
Payment]]&lt;=PaymentSchedule3[[#This Row],[Beginning
Balance]],PaymentSchedule3[[#This Row],[Beginning
Balance]]-PaymentSchedule3[[#This Row],[Principal]],0),"")</f>
        <v>190467.0895502526</v>
      </c>
      <c r="K88" s="61">
        <f>IF(PaymentSchedule3[[#This Row],[Payment Number]]&lt;&gt;"",SUM(INDEX(PaymentSchedule3[Interest],1,1):PaymentSchedule3[[#This Row],[Interest]]),"")</f>
        <v>91810.474833456567</v>
      </c>
    </row>
    <row r="89" spans="2:11" ht="32.1" customHeight="1" x14ac:dyDescent="0.2">
      <c r="B89" s="57">
        <f>IF(LoanIsGood,IF(ROW()-ROW(PaymentSchedule3[[#Headers],[Payment Number]])&gt;ScheduledNumberOfPayments,"",ROW()-ROW(PaymentSchedule3[[#Headers],[Payment Number]])),"")</f>
        <v>76</v>
      </c>
      <c r="C89" s="58">
        <f>IF(PaymentSchedule3[[#This Row],[Payment Number]]&lt;&gt;"",EOMONTH(LoanStartDate,ROW(PaymentSchedule3[[#This Row],[Payment Number]])-ROW(PaymentSchedule3[[#Headers],[Payment Number]])-2)+DAY(LoanStartDate),"")</f>
        <v>47574</v>
      </c>
      <c r="D89" s="59">
        <f>IF(PaymentSchedule3[[#This Row],[Payment Number]]&lt;&gt;"",IF(ROW()-ROW(PaymentSchedule3[[#Headers],[Beginning
Balance]])=1,LoanAmount,INDEX(PaymentSchedule3[Ending
Balance],ROW()-ROW(PaymentSchedule3[[#Headers],[Beginning
Balance]])-1)),"")</f>
        <v>190467.0895502526</v>
      </c>
      <c r="E89" s="60">
        <f>IF(PaymentSchedule3[[#This Row],[Payment Number]]&lt;&gt;"",ScheduledPayment,"")</f>
        <v>1373.1965917968894</v>
      </c>
      <c r="F8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8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89" s="59">
        <f>IF(PaymentSchedule3[[#This Row],[Payment Number]]&lt;&gt;"",PaymentSchedule3[[#This Row],[Total
Payment]]-PaymentSchedule3[[#This Row],[Interest]],"")</f>
        <v>176.42837912280243</v>
      </c>
      <c r="I89" s="61">
        <f>IF(PaymentSchedule3[[#This Row],[Payment Number]]&lt;&gt;"",PaymentSchedule3[[#This Row],[Beginning
Balance]]*(InterestRate/PaymentsPerYear),"")</f>
        <v>1196.768212674087</v>
      </c>
      <c r="J89" s="59">
        <f>IF(PaymentSchedule3[[#This Row],[Payment Number]]&lt;&gt;"",IF(PaymentSchedule3[[#This Row],[Scheduled Payment]]+PaymentSchedule3[[#This Row],[Extra
Payment]]&lt;=PaymentSchedule3[[#This Row],[Beginning
Balance]],PaymentSchedule3[[#This Row],[Beginning
Balance]]-PaymentSchedule3[[#This Row],[Principal]],0),"")</f>
        <v>190290.66117112979</v>
      </c>
      <c r="K89" s="61">
        <f>IF(PaymentSchedule3[[#This Row],[Payment Number]]&lt;&gt;"",SUM(INDEX(PaymentSchedule3[Interest],1,1):PaymentSchedule3[[#This Row],[Interest]]),"")</f>
        <v>93007.24304613065</v>
      </c>
    </row>
    <row r="90" spans="2:11" ht="32.1" customHeight="1" x14ac:dyDescent="0.2">
      <c r="B90" s="57">
        <f>IF(LoanIsGood,IF(ROW()-ROW(PaymentSchedule3[[#Headers],[Payment Number]])&gt;ScheduledNumberOfPayments,"",ROW()-ROW(PaymentSchedule3[[#Headers],[Payment Number]])),"")</f>
        <v>77</v>
      </c>
      <c r="C90" s="58">
        <f>IF(PaymentSchedule3[[#This Row],[Payment Number]]&lt;&gt;"",EOMONTH(LoanStartDate,ROW(PaymentSchedule3[[#This Row],[Payment Number]])-ROW(PaymentSchedule3[[#Headers],[Payment Number]])-2)+DAY(LoanStartDate),"")</f>
        <v>47604</v>
      </c>
      <c r="D90" s="59">
        <f>IF(PaymentSchedule3[[#This Row],[Payment Number]]&lt;&gt;"",IF(ROW()-ROW(PaymentSchedule3[[#Headers],[Beginning
Balance]])=1,LoanAmount,INDEX(PaymentSchedule3[Ending
Balance],ROW()-ROW(PaymentSchedule3[[#Headers],[Beginning
Balance]])-1)),"")</f>
        <v>190290.66117112979</v>
      </c>
      <c r="E90" s="60">
        <f>IF(PaymentSchedule3[[#This Row],[Payment Number]]&lt;&gt;"",ScheduledPayment,"")</f>
        <v>1373.1965917968894</v>
      </c>
      <c r="F9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9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90" s="59">
        <f>IF(PaymentSchedule3[[#This Row],[Payment Number]]&lt;&gt;"",PaymentSchedule3[[#This Row],[Total
Payment]]-PaymentSchedule3[[#This Row],[Interest]],"")</f>
        <v>177.53693743829058</v>
      </c>
      <c r="I90" s="61">
        <f>IF(PaymentSchedule3[[#This Row],[Payment Number]]&lt;&gt;"",PaymentSchedule3[[#This Row],[Beginning
Balance]]*(InterestRate/PaymentsPerYear),"")</f>
        <v>1195.6596543585988</v>
      </c>
      <c r="J90" s="59">
        <f>IF(PaymentSchedule3[[#This Row],[Payment Number]]&lt;&gt;"",IF(PaymentSchedule3[[#This Row],[Scheduled Payment]]+PaymentSchedule3[[#This Row],[Extra
Payment]]&lt;=PaymentSchedule3[[#This Row],[Beginning
Balance]],PaymentSchedule3[[#This Row],[Beginning
Balance]]-PaymentSchedule3[[#This Row],[Principal]],0),"")</f>
        <v>190113.12423369149</v>
      </c>
      <c r="K90" s="61">
        <f>IF(PaymentSchedule3[[#This Row],[Payment Number]]&lt;&gt;"",SUM(INDEX(PaymentSchedule3[Interest],1,1):PaymentSchedule3[[#This Row],[Interest]]),"")</f>
        <v>94202.902700489256</v>
      </c>
    </row>
    <row r="91" spans="2:11" ht="32.1" customHeight="1" x14ac:dyDescent="0.2">
      <c r="B91" s="57">
        <f>IF(LoanIsGood,IF(ROW()-ROW(PaymentSchedule3[[#Headers],[Payment Number]])&gt;ScheduledNumberOfPayments,"",ROW()-ROW(PaymentSchedule3[[#Headers],[Payment Number]])),"")</f>
        <v>78</v>
      </c>
      <c r="C91" s="58">
        <f>IF(PaymentSchedule3[[#This Row],[Payment Number]]&lt;&gt;"",EOMONTH(LoanStartDate,ROW(PaymentSchedule3[[#This Row],[Payment Number]])-ROW(PaymentSchedule3[[#Headers],[Payment Number]])-2)+DAY(LoanStartDate),"")</f>
        <v>47635</v>
      </c>
      <c r="D91" s="59">
        <f>IF(PaymentSchedule3[[#This Row],[Payment Number]]&lt;&gt;"",IF(ROW()-ROW(PaymentSchedule3[[#Headers],[Beginning
Balance]])=1,LoanAmount,INDEX(PaymentSchedule3[Ending
Balance],ROW()-ROW(PaymentSchedule3[[#Headers],[Beginning
Balance]])-1)),"")</f>
        <v>190113.12423369149</v>
      </c>
      <c r="E91" s="60">
        <f>IF(PaymentSchedule3[[#This Row],[Payment Number]]&lt;&gt;"",ScheduledPayment,"")</f>
        <v>1373.1965917968894</v>
      </c>
      <c r="F9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9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91" s="59">
        <f>IF(PaymentSchedule3[[#This Row],[Payment Number]]&lt;&gt;"",PaymentSchedule3[[#This Row],[Total
Payment]]-PaymentSchedule3[[#This Row],[Interest]],"")</f>
        <v>178.65246119519475</v>
      </c>
      <c r="I91" s="61">
        <f>IF(PaymentSchedule3[[#This Row],[Payment Number]]&lt;&gt;"",PaymentSchedule3[[#This Row],[Beginning
Balance]]*(InterestRate/PaymentsPerYear),"")</f>
        <v>1194.5441306016946</v>
      </c>
      <c r="J91" s="59">
        <f>IF(PaymentSchedule3[[#This Row],[Payment Number]]&lt;&gt;"",IF(PaymentSchedule3[[#This Row],[Scheduled Payment]]+PaymentSchedule3[[#This Row],[Extra
Payment]]&lt;=PaymentSchedule3[[#This Row],[Beginning
Balance]],PaymentSchedule3[[#This Row],[Beginning
Balance]]-PaymentSchedule3[[#This Row],[Principal]],0),"")</f>
        <v>189934.4717724963</v>
      </c>
      <c r="K91" s="61">
        <f>IF(PaymentSchedule3[[#This Row],[Payment Number]]&lt;&gt;"",SUM(INDEX(PaymentSchedule3[Interest],1,1):PaymentSchedule3[[#This Row],[Interest]]),"")</f>
        <v>95397.446831090958</v>
      </c>
    </row>
    <row r="92" spans="2:11" ht="32.1" customHeight="1" x14ac:dyDescent="0.2">
      <c r="B92" s="57">
        <f>IF(LoanIsGood,IF(ROW()-ROW(PaymentSchedule3[[#Headers],[Payment Number]])&gt;ScheduledNumberOfPayments,"",ROW()-ROW(PaymentSchedule3[[#Headers],[Payment Number]])),"")</f>
        <v>79</v>
      </c>
      <c r="C92" s="58">
        <f>IF(PaymentSchedule3[[#This Row],[Payment Number]]&lt;&gt;"",EOMONTH(LoanStartDate,ROW(PaymentSchedule3[[#This Row],[Payment Number]])-ROW(PaymentSchedule3[[#Headers],[Payment Number]])-2)+DAY(LoanStartDate),"")</f>
        <v>47665</v>
      </c>
      <c r="D92" s="59">
        <f>IF(PaymentSchedule3[[#This Row],[Payment Number]]&lt;&gt;"",IF(ROW()-ROW(PaymentSchedule3[[#Headers],[Beginning
Balance]])=1,LoanAmount,INDEX(PaymentSchedule3[Ending
Balance],ROW()-ROW(PaymentSchedule3[[#Headers],[Beginning
Balance]])-1)),"")</f>
        <v>189934.4717724963</v>
      </c>
      <c r="E92" s="60">
        <f>IF(PaymentSchedule3[[#This Row],[Payment Number]]&lt;&gt;"",ScheduledPayment,"")</f>
        <v>1373.1965917968894</v>
      </c>
      <c r="F9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9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92" s="59">
        <f>IF(PaymentSchedule3[[#This Row],[Payment Number]]&lt;&gt;"",PaymentSchedule3[[#This Row],[Total
Payment]]-PaymentSchedule3[[#This Row],[Interest]],"")</f>
        <v>179.77499415970442</v>
      </c>
      <c r="I92" s="61">
        <f>IF(PaymentSchedule3[[#This Row],[Payment Number]]&lt;&gt;"",PaymentSchedule3[[#This Row],[Beginning
Balance]]*(InterestRate/PaymentsPerYear),"")</f>
        <v>1193.421597637185</v>
      </c>
      <c r="J92" s="59">
        <f>IF(PaymentSchedule3[[#This Row],[Payment Number]]&lt;&gt;"",IF(PaymentSchedule3[[#This Row],[Scheduled Payment]]+PaymentSchedule3[[#This Row],[Extra
Payment]]&lt;=PaymentSchedule3[[#This Row],[Beginning
Balance]],PaymentSchedule3[[#This Row],[Beginning
Balance]]-PaymentSchedule3[[#This Row],[Principal]],0),"")</f>
        <v>189754.6967783366</v>
      </c>
      <c r="K92" s="61">
        <f>IF(PaymentSchedule3[[#This Row],[Payment Number]]&lt;&gt;"",SUM(INDEX(PaymentSchedule3[Interest],1,1):PaymentSchedule3[[#This Row],[Interest]]),"")</f>
        <v>96590.868428728136</v>
      </c>
    </row>
    <row r="93" spans="2:11" ht="32.1" customHeight="1" x14ac:dyDescent="0.2">
      <c r="B93" s="57">
        <f>IF(LoanIsGood,IF(ROW()-ROW(PaymentSchedule3[[#Headers],[Payment Number]])&gt;ScheduledNumberOfPayments,"",ROW()-ROW(PaymentSchedule3[[#Headers],[Payment Number]])),"")</f>
        <v>80</v>
      </c>
      <c r="C93" s="58">
        <f>IF(PaymentSchedule3[[#This Row],[Payment Number]]&lt;&gt;"",EOMONTH(LoanStartDate,ROW(PaymentSchedule3[[#This Row],[Payment Number]])-ROW(PaymentSchedule3[[#Headers],[Payment Number]])-2)+DAY(LoanStartDate),"")</f>
        <v>47696</v>
      </c>
      <c r="D93" s="59">
        <f>IF(PaymentSchedule3[[#This Row],[Payment Number]]&lt;&gt;"",IF(ROW()-ROW(PaymentSchedule3[[#Headers],[Beginning
Balance]])=1,LoanAmount,INDEX(PaymentSchedule3[Ending
Balance],ROW()-ROW(PaymentSchedule3[[#Headers],[Beginning
Balance]])-1)),"")</f>
        <v>189754.6967783366</v>
      </c>
      <c r="E93" s="60">
        <f>IF(PaymentSchedule3[[#This Row],[Payment Number]]&lt;&gt;"",ScheduledPayment,"")</f>
        <v>1373.1965917968894</v>
      </c>
      <c r="F9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9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93" s="59">
        <f>IF(PaymentSchedule3[[#This Row],[Payment Number]]&lt;&gt;"",PaymentSchedule3[[#This Row],[Total
Payment]]-PaymentSchedule3[[#This Row],[Interest]],"")</f>
        <v>180.904580373008</v>
      </c>
      <c r="I93" s="61">
        <f>IF(PaymentSchedule3[[#This Row],[Payment Number]]&lt;&gt;"",PaymentSchedule3[[#This Row],[Beginning
Balance]]*(InterestRate/PaymentsPerYear),"")</f>
        <v>1192.2920114238814</v>
      </c>
      <c r="J93" s="59">
        <f>IF(PaymentSchedule3[[#This Row],[Payment Number]]&lt;&gt;"",IF(PaymentSchedule3[[#This Row],[Scheduled Payment]]+PaymentSchedule3[[#This Row],[Extra
Payment]]&lt;=PaymentSchedule3[[#This Row],[Beginning
Balance]],PaymentSchedule3[[#This Row],[Beginning
Balance]]-PaymentSchedule3[[#This Row],[Principal]],0),"")</f>
        <v>189573.7921979636</v>
      </c>
      <c r="K93" s="61">
        <f>IF(PaymentSchedule3[[#This Row],[Payment Number]]&lt;&gt;"",SUM(INDEX(PaymentSchedule3[Interest],1,1):PaymentSchedule3[[#This Row],[Interest]]),"")</f>
        <v>97783.160440152016</v>
      </c>
    </row>
    <row r="94" spans="2:11" ht="32.1" customHeight="1" x14ac:dyDescent="0.2">
      <c r="B94" s="57">
        <f>IF(LoanIsGood,IF(ROW()-ROW(PaymentSchedule3[[#Headers],[Payment Number]])&gt;ScheduledNumberOfPayments,"",ROW()-ROW(PaymentSchedule3[[#Headers],[Payment Number]])),"")</f>
        <v>81</v>
      </c>
      <c r="C94" s="58">
        <f>IF(PaymentSchedule3[[#This Row],[Payment Number]]&lt;&gt;"",EOMONTH(LoanStartDate,ROW(PaymentSchedule3[[#This Row],[Payment Number]])-ROW(PaymentSchedule3[[#Headers],[Payment Number]])-2)+DAY(LoanStartDate),"")</f>
        <v>47727</v>
      </c>
      <c r="D94" s="59">
        <f>IF(PaymentSchedule3[[#This Row],[Payment Number]]&lt;&gt;"",IF(ROW()-ROW(PaymentSchedule3[[#Headers],[Beginning
Balance]])=1,LoanAmount,INDEX(PaymentSchedule3[Ending
Balance],ROW()-ROW(PaymentSchedule3[[#Headers],[Beginning
Balance]])-1)),"")</f>
        <v>189573.7921979636</v>
      </c>
      <c r="E94" s="60">
        <f>IF(PaymentSchedule3[[#This Row],[Payment Number]]&lt;&gt;"",ScheduledPayment,"")</f>
        <v>1373.1965917968894</v>
      </c>
      <c r="F9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9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94" s="59">
        <f>IF(PaymentSchedule3[[#This Row],[Payment Number]]&lt;&gt;"",PaymentSchedule3[[#This Row],[Total
Payment]]-PaymentSchedule3[[#This Row],[Interest]],"")</f>
        <v>182.04126415301812</v>
      </c>
      <c r="I94" s="61">
        <f>IF(PaymentSchedule3[[#This Row],[Payment Number]]&lt;&gt;"",PaymentSchedule3[[#This Row],[Beginning
Balance]]*(InterestRate/PaymentsPerYear),"")</f>
        <v>1191.1553276438713</v>
      </c>
      <c r="J94" s="59">
        <f>IF(PaymentSchedule3[[#This Row],[Payment Number]]&lt;&gt;"",IF(PaymentSchedule3[[#This Row],[Scheduled Payment]]+PaymentSchedule3[[#This Row],[Extra
Payment]]&lt;=PaymentSchedule3[[#This Row],[Beginning
Balance]],PaymentSchedule3[[#This Row],[Beginning
Balance]]-PaymentSchedule3[[#This Row],[Principal]],0),"")</f>
        <v>189391.75093381057</v>
      </c>
      <c r="K94" s="61">
        <f>IF(PaymentSchedule3[[#This Row],[Payment Number]]&lt;&gt;"",SUM(INDEX(PaymentSchedule3[Interest],1,1):PaymentSchedule3[[#This Row],[Interest]]),"")</f>
        <v>98974.315767795881</v>
      </c>
    </row>
    <row r="95" spans="2:11" ht="32.1" customHeight="1" x14ac:dyDescent="0.2">
      <c r="B95" s="57">
        <f>IF(LoanIsGood,IF(ROW()-ROW(PaymentSchedule3[[#Headers],[Payment Number]])&gt;ScheduledNumberOfPayments,"",ROW()-ROW(PaymentSchedule3[[#Headers],[Payment Number]])),"")</f>
        <v>82</v>
      </c>
      <c r="C95" s="58">
        <f>IF(PaymentSchedule3[[#This Row],[Payment Number]]&lt;&gt;"",EOMONTH(LoanStartDate,ROW(PaymentSchedule3[[#This Row],[Payment Number]])-ROW(PaymentSchedule3[[#Headers],[Payment Number]])-2)+DAY(LoanStartDate),"")</f>
        <v>47757</v>
      </c>
      <c r="D95" s="59">
        <f>IF(PaymentSchedule3[[#This Row],[Payment Number]]&lt;&gt;"",IF(ROW()-ROW(PaymentSchedule3[[#Headers],[Beginning
Balance]])=1,LoanAmount,INDEX(PaymentSchedule3[Ending
Balance],ROW()-ROW(PaymentSchedule3[[#Headers],[Beginning
Balance]])-1)),"")</f>
        <v>189391.75093381057</v>
      </c>
      <c r="E95" s="60">
        <f>IF(PaymentSchedule3[[#This Row],[Payment Number]]&lt;&gt;"",ScheduledPayment,"")</f>
        <v>1373.1965917968894</v>
      </c>
      <c r="F9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9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95" s="59">
        <f>IF(PaymentSchedule3[[#This Row],[Payment Number]]&lt;&gt;"",PaymentSchedule3[[#This Row],[Total
Payment]]-PaymentSchedule3[[#This Row],[Interest]],"")</f>
        <v>183.18509009611307</v>
      </c>
      <c r="I95" s="61">
        <f>IF(PaymentSchedule3[[#This Row],[Payment Number]]&lt;&gt;"",PaymentSchedule3[[#This Row],[Beginning
Balance]]*(InterestRate/PaymentsPerYear),"")</f>
        <v>1190.0115017007763</v>
      </c>
      <c r="J95" s="59">
        <f>IF(PaymentSchedule3[[#This Row],[Payment Number]]&lt;&gt;"",IF(PaymentSchedule3[[#This Row],[Scheduled Payment]]+PaymentSchedule3[[#This Row],[Extra
Payment]]&lt;=PaymentSchedule3[[#This Row],[Beginning
Balance]],PaymentSchedule3[[#This Row],[Beginning
Balance]]-PaymentSchedule3[[#This Row],[Principal]],0),"")</f>
        <v>189208.56584371446</v>
      </c>
      <c r="K95" s="61">
        <f>IF(PaymentSchedule3[[#This Row],[Payment Number]]&lt;&gt;"",SUM(INDEX(PaymentSchedule3[Interest],1,1):PaymentSchedule3[[#This Row],[Interest]]),"")</f>
        <v>100164.32726949666</v>
      </c>
    </row>
    <row r="96" spans="2:11" ht="32.1" customHeight="1" x14ac:dyDescent="0.2">
      <c r="B96" s="57">
        <f>IF(LoanIsGood,IF(ROW()-ROW(PaymentSchedule3[[#Headers],[Payment Number]])&gt;ScheduledNumberOfPayments,"",ROW()-ROW(PaymentSchedule3[[#Headers],[Payment Number]])),"")</f>
        <v>83</v>
      </c>
      <c r="C96" s="58">
        <f>IF(PaymentSchedule3[[#This Row],[Payment Number]]&lt;&gt;"",EOMONTH(LoanStartDate,ROW(PaymentSchedule3[[#This Row],[Payment Number]])-ROW(PaymentSchedule3[[#Headers],[Payment Number]])-2)+DAY(LoanStartDate),"")</f>
        <v>47788</v>
      </c>
      <c r="D96" s="59">
        <f>IF(PaymentSchedule3[[#This Row],[Payment Number]]&lt;&gt;"",IF(ROW()-ROW(PaymentSchedule3[[#Headers],[Beginning
Balance]])=1,LoanAmount,INDEX(PaymentSchedule3[Ending
Balance],ROW()-ROW(PaymentSchedule3[[#Headers],[Beginning
Balance]])-1)),"")</f>
        <v>189208.56584371446</v>
      </c>
      <c r="E96" s="60">
        <f>IF(PaymentSchedule3[[#This Row],[Payment Number]]&lt;&gt;"",ScheduledPayment,"")</f>
        <v>1373.1965917968894</v>
      </c>
      <c r="F9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9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96" s="59">
        <f>IF(PaymentSchedule3[[#This Row],[Payment Number]]&lt;&gt;"",PaymentSchedule3[[#This Row],[Total
Payment]]-PaymentSchedule3[[#This Row],[Interest]],"")</f>
        <v>184.33610307888375</v>
      </c>
      <c r="I96" s="61">
        <f>IF(PaymentSchedule3[[#This Row],[Payment Number]]&lt;&gt;"",PaymentSchedule3[[#This Row],[Beginning
Balance]]*(InterestRate/PaymentsPerYear),"")</f>
        <v>1188.8604887180056</v>
      </c>
      <c r="J96" s="59">
        <f>IF(PaymentSchedule3[[#This Row],[Payment Number]]&lt;&gt;"",IF(PaymentSchedule3[[#This Row],[Scheduled Payment]]+PaymentSchedule3[[#This Row],[Extra
Payment]]&lt;=PaymentSchedule3[[#This Row],[Beginning
Balance]],PaymentSchedule3[[#This Row],[Beginning
Balance]]-PaymentSchedule3[[#This Row],[Principal]],0),"")</f>
        <v>189024.22974063558</v>
      </c>
      <c r="K96" s="61">
        <f>IF(PaymentSchedule3[[#This Row],[Payment Number]]&lt;&gt;"",SUM(INDEX(PaymentSchedule3[Interest],1,1):PaymentSchedule3[[#This Row],[Interest]]),"")</f>
        <v>101353.18775821467</v>
      </c>
    </row>
    <row r="97" spans="2:11" ht="32.1" customHeight="1" x14ac:dyDescent="0.2">
      <c r="B97" s="57">
        <f>IF(LoanIsGood,IF(ROW()-ROW(PaymentSchedule3[[#Headers],[Payment Number]])&gt;ScheduledNumberOfPayments,"",ROW()-ROW(PaymentSchedule3[[#Headers],[Payment Number]])),"")</f>
        <v>84</v>
      </c>
      <c r="C97" s="58">
        <f>IF(PaymentSchedule3[[#This Row],[Payment Number]]&lt;&gt;"",EOMONTH(LoanStartDate,ROW(PaymentSchedule3[[#This Row],[Payment Number]])-ROW(PaymentSchedule3[[#Headers],[Payment Number]])-2)+DAY(LoanStartDate),"")</f>
        <v>47818</v>
      </c>
      <c r="D97" s="59">
        <f>IF(PaymentSchedule3[[#This Row],[Payment Number]]&lt;&gt;"",IF(ROW()-ROW(PaymentSchedule3[[#Headers],[Beginning
Balance]])=1,LoanAmount,INDEX(PaymentSchedule3[Ending
Balance],ROW()-ROW(PaymentSchedule3[[#Headers],[Beginning
Balance]])-1)),"")</f>
        <v>189024.22974063558</v>
      </c>
      <c r="E97" s="60">
        <f>IF(PaymentSchedule3[[#This Row],[Payment Number]]&lt;&gt;"",ScheduledPayment,"")</f>
        <v>1373.1965917968894</v>
      </c>
      <c r="F9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9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97" s="59">
        <f>IF(PaymentSchedule3[[#This Row],[Payment Number]]&lt;&gt;"",PaymentSchedule3[[#This Row],[Total
Payment]]-PaymentSchedule3[[#This Row],[Interest]],"")</f>
        <v>185.49434825989601</v>
      </c>
      <c r="I97" s="61">
        <f>IF(PaymentSchedule3[[#This Row],[Payment Number]]&lt;&gt;"",PaymentSchedule3[[#This Row],[Beginning
Balance]]*(InterestRate/PaymentsPerYear),"")</f>
        <v>1187.7022435369934</v>
      </c>
      <c r="J97" s="59">
        <f>IF(PaymentSchedule3[[#This Row],[Payment Number]]&lt;&gt;"",IF(PaymentSchedule3[[#This Row],[Scheduled Payment]]+PaymentSchedule3[[#This Row],[Extra
Payment]]&lt;=PaymentSchedule3[[#This Row],[Beginning
Balance]],PaymentSchedule3[[#This Row],[Beginning
Balance]]-PaymentSchedule3[[#This Row],[Principal]],0),"")</f>
        <v>188838.73539237567</v>
      </c>
      <c r="K97" s="61">
        <f>IF(PaymentSchedule3[[#This Row],[Payment Number]]&lt;&gt;"",SUM(INDEX(PaymentSchedule3[Interest],1,1):PaymentSchedule3[[#This Row],[Interest]]),"")</f>
        <v>102540.89000175166</v>
      </c>
    </row>
    <row r="98" spans="2:11" ht="32.1" customHeight="1" x14ac:dyDescent="0.2">
      <c r="B98" s="57">
        <f>IF(LoanIsGood,IF(ROW()-ROW(PaymentSchedule3[[#Headers],[Payment Number]])&gt;ScheduledNumberOfPayments,"",ROW()-ROW(PaymentSchedule3[[#Headers],[Payment Number]])),"")</f>
        <v>85</v>
      </c>
      <c r="C98" s="58">
        <f>IF(PaymentSchedule3[[#This Row],[Payment Number]]&lt;&gt;"",EOMONTH(LoanStartDate,ROW(PaymentSchedule3[[#This Row],[Payment Number]])-ROW(PaymentSchedule3[[#Headers],[Payment Number]])-2)+DAY(LoanStartDate),"")</f>
        <v>47849</v>
      </c>
      <c r="D98" s="59">
        <f>IF(PaymentSchedule3[[#This Row],[Payment Number]]&lt;&gt;"",IF(ROW()-ROW(PaymentSchedule3[[#Headers],[Beginning
Balance]])=1,LoanAmount,INDEX(PaymentSchedule3[Ending
Balance],ROW()-ROW(PaymentSchedule3[[#Headers],[Beginning
Balance]])-1)),"")</f>
        <v>188838.73539237567</v>
      </c>
      <c r="E98" s="60">
        <f>IF(PaymentSchedule3[[#This Row],[Payment Number]]&lt;&gt;"",ScheduledPayment,"")</f>
        <v>1373.1965917968894</v>
      </c>
      <c r="F9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9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98" s="59">
        <f>IF(PaymentSchedule3[[#This Row],[Payment Number]]&lt;&gt;"",PaymentSchedule3[[#This Row],[Total
Payment]]-PaymentSchedule3[[#This Row],[Interest]],"")</f>
        <v>186.65987108146237</v>
      </c>
      <c r="I98" s="61">
        <f>IF(PaymentSchedule3[[#This Row],[Payment Number]]&lt;&gt;"",PaymentSchedule3[[#This Row],[Beginning
Balance]]*(InterestRate/PaymentsPerYear),"")</f>
        <v>1186.536720715427</v>
      </c>
      <c r="J98" s="59">
        <f>IF(PaymentSchedule3[[#This Row],[Payment Number]]&lt;&gt;"",IF(PaymentSchedule3[[#This Row],[Scheduled Payment]]+PaymentSchedule3[[#This Row],[Extra
Payment]]&lt;=PaymentSchedule3[[#This Row],[Beginning
Balance]],PaymentSchedule3[[#This Row],[Beginning
Balance]]-PaymentSchedule3[[#This Row],[Principal]],0),"")</f>
        <v>188652.0755212942</v>
      </c>
      <c r="K98" s="61">
        <f>IF(PaymentSchedule3[[#This Row],[Payment Number]]&lt;&gt;"",SUM(INDEX(PaymentSchedule3[Interest],1,1):PaymentSchedule3[[#This Row],[Interest]]),"")</f>
        <v>103727.42672246709</v>
      </c>
    </row>
    <row r="99" spans="2:11" ht="32.1" customHeight="1" x14ac:dyDescent="0.2">
      <c r="B99" s="57">
        <f>IF(LoanIsGood,IF(ROW()-ROW(PaymentSchedule3[[#Headers],[Payment Number]])&gt;ScheduledNumberOfPayments,"",ROW()-ROW(PaymentSchedule3[[#Headers],[Payment Number]])),"")</f>
        <v>86</v>
      </c>
      <c r="C99" s="58">
        <f>IF(PaymentSchedule3[[#This Row],[Payment Number]]&lt;&gt;"",EOMONTH(LoanStartDate,ROW(PaymentSchedule3[[#This Row],[Payment Number]])-ROW(PaymentSchedule3[[#Headers],[Payment Number]])-2)+DAY(LoanStartDate),"")</f>
        <v>47880</v>
      </c>
      <c r="D99" s="59">
        <f>IF(PaymentSchedule3[[#This Row],[Payment Number]]&lt;&gt;"",IF(ROW()-ROW(PaymentSchedule3[[#Headers],[Beginning
Balance]])=1,LoanAmount,INDEX(PaymentSchedule3[Ending
Balance],ROW()-ROW(PaymentSchedule3[[#Headers],[Beginning
Balance]])-1)),"")</f>
        <v>188652.0755212942</v>
      </c>
      <c r="E99" s="60">
        <f>IF(PaymentSchedule3[[#This Row],[Payment Number]]&lt;&gt;"",ScheduledPayment,"")</f>
        <v>1373.1965917968894</v>
      </c>
      <c r="F9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9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99" s="59">
        <f>IF(PaymentSchedule3[[#This Row],[Payment Number]]&lt;&gt;"",PaymentSchedule3[[#This Row],[Total
Payment]]-PaymentSchedule3[[#This Row],[Interest]],"")</f>
        <v>187.83271727142437</v>
      </c>
      <c r="I99" s="61">
        <f>IF(PaymentSchedule3[[#This Row],[Payment Number]]&lt;&gt;"",PaymentSchedule3[[#This Row],[Beginning
Balance]]*(InterestRate/PaymentsPerYear),"")</f>
        <v>1185.363874525465</v>
      </c>
      <c r="J99" s="59">
        <f>IF(PaymentSchedule3[[#This Row],[Payment Number]]&lt;&gt;"",IF(PaymentSchedule3[[#This Row],[Scheduled Payment]]+PaymentSchedule3[[#This Row],[Extra
Payment]]&lt;=PaymentSchedule3[[#This Row],[Beginning
Balance]],PaymentSchedule3[[#This Row],[Beginning
Balance]]-PaymentSchedule3[[#This Row],[Principal]],0),"")</f>
        <v>188464.24280402277</v>
      </c>
      <c r="K99" s="61">
        <f>IF(PaymentSchedule3[[#This Row],[Payment Number]]&lt;&gt;"",SUM(INDEX(PaymentSchedule3[Interest],1,1):PaymentSchedule3[[#This Row],[Interest]]),"")</f>
        <v>104912.79059699256</v>
      </c>
    </row>
    <row r="100" spans="2:11" ht="32.1" customHeight="1" x14ac:dyDescent="0.2">
      <c r="B100" s="57">
        <f>IF(LoanIsGood,IF(ROW()-ROW(PaymentSchedule3[[#Headers],[Payment Number]])&gt;ScheduledNumberOfPayments,"",ROW()-ROW(PaymentSchedule3[[#Headers],[Payment Number]])),"")</f>
        <v>87</v>
      </c>
      <c r="C100" s="58">
        <f>IF(PaymentSchedule3[[#This Row],[Payment Number]]&lt;&gt;"",EOMONTH(LoanStartDate,ROW(PaymentSchedule3[[#This Row],[Payment Number]])-ROW(PaymentSchedule3[[#Headers],[Payment Number]])-2)+DAY(LoanStartDate),"")</f>
        <v>47908</v>
      </c>
      <c r="D100" s="59">
        <f>IF(PaymentSchedule3[[#This Row],[Payment Number]]&lt;&gt;"",IF(ROW()-ROW(PaymentSchedule3[[#Headers],[Beginning
Balance]])=1,LoanAmount,INDEX(PaymentSchedule3[Ending
Balance],ROW()-ROW(PaymentSchedule3[[#Headers],[Beginning
Balance]])-1)),"")</f>
        <v>188464.24280402277</v>
      </c>
      <c r="E100" s="60">
        <f>IF(PaymentSchedule3[[#This Row],[Payment Number]]&lt;&gt;"",ScheduledPayment,"")</f>
        <v>1373.1965917968894</v>
      </c>
      <c r="F10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0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00" s="59">
        <f>IF(PaymentSchedule3[[#This Row],[Payment Number]]&lt;&gt;"",PaymentSchedule3[[#This Row],[Total
Payment]]-PaymentSchedule3[[#This Row],[Interest]],"")</f>
        <v>189.01293284494636</v>
      </c>
      <c r="I100" s="61">
        <f>IF(PaymentSchedule3[[#This Row],[Payment Number]]&lt;&gt;"",PaymentSchedule3[[#This Row],[Beginning
Balance]]*(InterestRate/PaymentsPerYear),"")</f>
        <v>1184.183658951943</v>
      </c>
      <c r="J100" s="59">
        <f>IF(PaymentSchedule3[[#This Row],[Payment Number]]&lt;&gt;"",IF(PaymentSchedule3[[#This Row],[Scheduled Payment]]+PaymentSchedule3[[#This Row],[Extra
Payment]]&lt;=PaymentSchedule3[[#This Row],[Beginning
Balance]],PaymentSchedule3[[#This Row],[Beginning
Balance]]-PaymentSchedule3[[#This Row],[Principal]],0),"")</f>
        <v>188275.22987117781</v>
      </c>
      <c r="K100" s="61">
        <f>IF(PaymentSchedule3[[#This Row],[Payment Number]]&lt;&gt;"",SUM(INDEX(PaymentSchedule3[Interest],1,1):PaymentSchedule3[[#This Row],[Interest]]),"")</f>
        <v>106096.9742559445</v>
      </c>
    </row>
    <row r="101" spans="2:11" ht="32.1" customHeight="1" x14ac:dyDescent="0.2">
      <c r="B101" s="57">
        <f>IF(LoanIsGood,IF(ROW()-ROW(PaymentSchedule3[[#Headers],[Payment Number]])&gt;ScheduledNumberOfPayments,"",ROW()-ROW(PaymentSchedule3[[#Headers],[Payment Number]])),"")</f>
        <v>88</v>
      </c>
      <c r="C101" s="58">
        <f>IF(PaymentSchedule3[[#This Row],[Payment Number]]&lt;&gt;"",EOMONTH(LoanStartDate,ROW(PaymentSchedule3[[#This Row],[Payment Number]])-ROW(PaymentSchedule3[[#Headers],[Payment Number]])-2)+DAY(LoanStartDate),"")</f>
        <v>47939</v>
      </c>
      <c r="D101" s="59">
        <f>IF(PaymentSchedule3[[#This Row],[Payment Number]]&lt;&gt;"",IF(ROW()-ROW(PaymentSchedule3[[#Headers],[Beginning
Balance]])=1,LoanAmount,INDEX(PaymentSchedule3[Ending
Balance],ROW()-ROW(PaymentSchedule3[[#Headers],[Beginning
Balance]])-1)),"")</f>
        <v>188275.22987117781</v>
      </c>
      <c r="E101" s="60">
        <f>IF(PaymentSchedule3[[#This Row],[Payment Number]]&lt;&gt;"",ScheduledPayment,"")</f>
        <v>1373.1965917968894</v>
      </c>
      <c r="F10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0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01" s="59">
        <f>IF(PaymentSchedule3[[#This Row],[Payment Number]]&lt;&gt;"",PaymentSchedule3[[#This Row],[Total
Payment]]-PaymentSchedule3[[#This Row],[Interest]],"")</f>
        <v>190.20056410632219</v>
      </c>
      <c r="I101" s="61">
        <f>IF(PaymentSchedule3[[#This Row],[Payment Number]]&lt;&gt;"",PaymentSchedule3[[#This Row],[Beginning
Balance]]*(InterestRate/PaymentsPerYear),"")</f>
        <v>1182.9960276905672</v>
      </c>
      <c r="J101" s="59">
        <f>IF(PaymentSchedule3[[#This Row],[Payment Number]]&lt;&gt;"",IF(PaymentSchedule3[[#This Row],[Scheduled Payment]]+PaymentSchedule3[[#This Row],[Extra
Payment]]&lt;=PaymentSchedule3[[#This Row],[Beginning
Balance]],PaymentSchedule3[[#This Row],[Beginning
Balance]]-PaymentSchedule3[[#This Row],[Principal]],0),"")</f>
        <v>188085.0293070715</v>
      </c>
      <c r="K101" s="61">
        <f>IF(PaymentSchedule3[[#This Row],[Payment Number]]&lt;&gt;"",SUM(INDEX(PaymentSchedule3[Interest],1,1):PaymentSchedule3[[#This Row],[Interest]]),"")</f>
        <v>107279.97028363506</v>
      </c>
    </row>
    <row r="102" spans="2:11" ht="32.1" customHeight="1" x14ac:dyDescent="0.2">
      <c r="B102" s="57">
        <f>IF(LoanIsGood,IF(ROW()-ROW(PaymentSchedule3[[#Headers],[Payment Number]])&gt;ScheduledNumberOfPayments,"",ROW()-ROW(PaymentSchedule3[[#Headers],[Payment Number]])),"")</f>
        <v>89</v>
      </c>
      <c r="C102" s="58">
        <f>IF(PaymentSchedule3[[#This Row],[Payment Number]]&lt;&gt;"",EOMONTH(LoanStartDate,ROW(PaymentSchedule3[[#This Row],[Payment Number]])-ROW(PaymentSchedule3[[#Headers],[Payment Number]])-2)+DAY(LoanStartDate),"")</f>
        <v>47969</v>
      </c>
      <c r="D102" s="59">
        <f>IF(PaymentSchedule3[[#This Row],[Payment Number]]&lt;&gt;"",IF(ROW()-ROW(PaymentSchedule3[[#Headers],[Beginning
Balance]])=1,LoanAmount,INDEX(PaymentSchedule3[Ending
Balance],ROW()-ROW(PaymentSchedule3[[#Headers],[Beginning
Balance]])-1)),"")</f>
        <v>188085.0293070715</v>
      </c>
      <c r="E102" s="60">
        <f>IF(PaymentSchedule3[[#This Row],[Payment Number]]&lt;&gt;"",ScheduledPayment,"")</f>
        <v>1373.1965917968894</v>
      </c>
      <c r="F10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0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02" s="59">
        <f>IF(PaymentSchedule3[[#This Row],[Payment Number]]&lt;&gt;"",PaymentSchedule3[[#This Row],[Total
Payment]]-PaymentSchedule3[[#This Row],[Interest]],"")</f>
        <v>191.39565765079033</v>
      </c>
      <c r="I102" s="61">
        <f>IF(PaymentSchedule3[[#This Row],[Payment Number]]&lt;&gt;"",PaymentSchedule3[[#This Row],[Beginning
Balance]]*(InterestRate/PaymentsPerYear),"")</f>
        <v>1181.8009341460991</v>
      </c>
      <c r="J102" s="59">
        <f>IF(PaymentSchedule3[[#This Row],[Payment Number]]&lt;&gt;"",IF(PaymentSchedule3[[#This Row],[Scheduled Payment]]+PaymentSchedule3[[#This Row],[Extra
Payment]]&lt;=PaymentSchedule3[[#This Row],[Beginning
Balance]],PaymentSchedule3[[#This Row],[Beginning
Balance]]-PaymentSchedule3[[#This Row],[Principal]],0),"")</f>
        <v>187893.63364942072</v>
      </c>
      <c r="K102" s="61">
        <f>IF(PaymentSchedule3[[#This Row],[Payment Number]]&lt;&gt;"",SUM(INDEX(PaymentSchedule3[Interest],1,1):PaymentSchedule3[[#This Row],[Interest]]),"")</f>
        <v>108461.77121778116</v>
      </c>
    </row>
    <row r="103" spans="2:11" ht="32.1" customHeight="1" x14ac:dyDescent="0.2">
      <c r="B103" s="57">
        <f>IF(LoanIsGood,IF(ROW()-ROW(PaymentSchedule3[[#Headers],[Payment Number]])&gt;ScheduledNumberOfPayments,"",ROW()-ROW(PaymentSchedule3[[#Headers],[Payment Number]])),"")</f>
        <v>90</v>
      </c>
      <c r="C103" s="58">
        <f>IF(PaymentSchedule3[[#This Row],[Payment Number]]&lt;&gt;"",EOMONTH(LoanStartDate,ROW(PaymentSchedule3[[#This Row],[Payment Number]])-ROW(PaymentSchedule3[[#Headers],[Payment Number]])-2)+DAY(LoanStartDate),"")</f>
        <v>48000</v>
      </c>
      <c r="D103" s="59">
        <f>IF(PaymentSchedule3[[#This Row],[Payment Number]]&lt;&gt;"",IF(ROW()-ROW(PaymentSchedule3[[#Headers],[Beginning
Balance]])=1,LoanAmount,INDEX(PaymentSchedule3[Ending
Balance],ROW()-ROW(PaymentSchedule3[[#Headers],[Beginning
Balance]])-1)),"")</f>
        <v>187893.63364942072</v>
      </c>
      <c r="E103" s="60">
        <f>IF(PaymentSchedule3[[#This Row],[Payment Number]]&lt;&gt;"",ScheduledPayment,"")</f>
        <v>1373.1965917968894</v>
      </c>
      <c r="F10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0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03" s="59">
        <f>IF(PaymentSchedule3[[#This Row],[Payment Number]]&lt;&gt;"",PaymentSchedule3[[#This Row],[Total
Payment]]-PaymentSchedule3[[#This Row],[Interest]],"")</f>
        <v>192.59826036636264</v>
      </c>
      <c r="I103" s="61">
        <f>IF(PaymentSchedule3[[#This Row],[Payment Number]]&lt;&gt;"",PaymentSchedule3[[#This Row],[Beginning
Balance]]*(InterestRate/PaymentsPerYear),"")</f>
        <v>1180.5983314305267</v>
      </c>
      <c r="J103" s="59">
        <f>IF(PaymentSchedule3[[#This Row],[Payment Number]]&lt;&gt;"",IF(PaymentSchedule3[[#This Row],[Scheduled Payment]]+PaymentSchedule3[[#This Row],[Extra
Payment]]&lt;=PaymentSchedule3[[#This Row],[Beginning
Balance]],PaymentSchedule3[[#This Row],[Beginning
Balance]]-PaymentSchedule3[[#This Row],[Principal]],0),"")</f>
        <v>187701.03538905436</v>
      </c>
      <c r="K103" s="61">
        <f>IF(PaymentSchedule3[[#This Row],[Payment Number]]&lt;&gt;"",SUM(INDEX(PaymentSchedule3[Interest],1,1):PaymentSchedule3[[#This Row],[Interest]]),"")</f>
        <v>109642.3695492117</v>
      </c>
    </row>
    <row r="104" spans="2:11" ht="32.1" customHeight="1" x14ac:dyDescent="0.2">
      <c r="B104" s="57">
        <f>IF(LoanIsGood,IF(ROW()-ROW(PaymentSchedule3[[#Headers],[Payment Number]])&gt;ScheduledNumberOfPayments,"",ROW()-ROW(PaymentSchedule3[[#Headers],[Payment Number]])),"")</f>
        <v>91</v>
      </c>
      <c r="C104" s="58">
        <f>IF(PaymentSchedule3[[#This Row],[Payment Number]]&lt;&gt;"",EOMONTH(LoanStartDate,ROW(PaymentSchedule3[[#This Row],[Payment Number]])-ROW(PaymentSchedule3[[#Headers],[Payment Number]])-2)+DAY(LoanStartDate),"")</f>
        <v>48030</v>
      </c>
      <c r="D104" s="59">
        <f>IF(PaymentSchedule3[[#This Row],[Payment Number]]&lt;&gt;"",IF(ROW()-ROW(PaymentSchedule3[[#Headers],[Beginning
Balance]])=1,LoanAmount,INDEX(PaymentSchedule3[Ending
Balance],ROW()-ROW(PaymentSchedule3[[#Headers],[Beginning
Balance]])-1)),"")</f>
        <v>187701.03538905436</v>
      </c>
      <c r="E104" s="60">
        <f>IF(PaymentSchedule3[[#This Row],[Payment Number]]&lt;&gt;"",ScheduledPayment,"")</f>
        <v>1373.1965917968894</v>
      </c>
      <c r="F10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0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04" s="59">
        <f>IF(PaymentSchedule3[[#This Row],[Payment Number]]&lt;&gt;"",PaymentSchedule3[[#This Row],[Total
Payment]]-PaymentSchedule3[[#This Row],[Interest]],"")</f>
        <v>193.80841943566452</v>
      </c>
      <c r="I104" s="61">
        <f>IF(PaymentSchedule3[[#This Row],[Payment Number]]&lt;&gt;"",PaymentSchedule3[[#This Row],[Beginning
Balance]]*(InterestRate/PaymentsPerYear),"")</f>
        <v>1179.3881723612249</v>
      </c>
      <c r="J104" s="59">
        <f>IF(PaymentSchedule3[[#This Row],[Payment Number]]&lt;&gt;"",IF(PaymentSchedule3[[#This Row],[Scheduled Payment]]+PaymentSchedule3[[#This Row],[Extra
Payment]]&lt;=PaymentSchedule3[[#This Row],[Beginning
Balance]],PaymentSchedule3[[#This Row],[Beginning
Balance]]-PaymentSchedule3[[#This Row],[Principal]],0),"")</f>
        <v>187507.2269696187</v>
      </c>
      <c r="K104" s="61">
        <f>IF(PaymentSchedule3[[#This Row],[Payment Number]]&lt;&gt;"",SUM(INDEX(PaymentSchedule3[Interest],1,1):PaymentSchedule3[[#This Row],[Interest]]),"")</f>
        <v>110821.75772157293</v>
      </c>
    </row>
    <row r="105" spans="2:11" ht="32.1" customHeight="1" x14ac:dyDescent="0.2">
      <c r="B105" s="57">
        <f>IF(LoanIsGood,IF(ROW()-ROW(PaymentSchedule3[[#Headers],[Payment Number]])&gt;ScheduledNumberOfPayments,"",ROW()-ROW(PaymentSchedule3[[#Headers],[Payment Number]])),"")</f>
        <v>92</v>
      </c>
      <c r="C105" s="58">
        <f>IF(PaymentSchedule3[[#This Row],[Payment Number]]&lt;&gt;"",EOMONTH(LoanStartDate,ROW(PaymentSchedule3[[#This Row],[Payment Number]])-ROW(PaymentSchedule3[[#Headers],[Payment Number]])-2)+DAY(LoanStartDate),"")</f>
        <v>48061</v>
      </c>
      <c r="D105" s="59">
        <f>IF(PaymentSchedule3[[#This Row],[Payment Number]]&lt;&gt;"",IF(ROW()-ROW(PaymentSchedule3[[#Headers],[Beginning
Balance]])=1,LoanAmount,INDEX(PaymentSchedule3[Ending
Balance],ROW()-ROW(PaymentSchedule3[[#Headers],[Beginning
Balance]])-1)),"")</f>
        <v>187507.2269696187</v>
      </c>
      <c r="E105" s="60">
        <f>IF(PaymentSchedule3[[#This Row],[Payment Number]]&lt;&gt;"",ScheduledPayment,"")</f>
        <v>1373.1965917968894</v>
      </c>
      <c r="F10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0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05" s="59">
        <f>IF(PaymentSchedule3[[#This Row],[Payment Number]]&lt;&gt;"",PaymentSchedule3[[#This Row],[Total
Payment]]-PaymentSchedule3[[#This Row],[Interest]],"")</f>
        <v>195.02618233778526</v>
      </c>
      <c r="I105" s="61">
        <f>IF(PaymentSchedule3[[#This Row],[Payment Number]]&lt;&gt;"",PaymentSchedule3[[#This Row],[Beginning
Balance]]*(InterestRate/PaymentsPerYear),"")</f>
        <v>1178.1704094591041</v>
      </c>
      <c r="J105" s="59">
        <f>IF(PaymentSchedule3[[#This Row],[Payment Number]]&lt;&gt;"",IF(PaymentSchedule3[[#This Row],[Scheduled Payment]]+PaymentSchedule3[[#This Row],[Extra
Payment]]&lt;=PaymentSchedule3[[#This Row],[Beginning
Balance]],PaymentSchedule3[[#This Row],[Beginning
Balance]]-PaymentSchedule3[[#This Row],[Principal]],0),"")</f>
        <v>187312.20078728092</v>
      </c>
      <c r="K105" s="61">
        <f>IF(PaymentSchedule3[[#This Row],[Payment Number]]&lt;&gt;"",SUM(INDEX(PaymentSchedule3[Interest],1,1):PaymentSchedule3[[#This Row],[Interest]]),"")</f>
        <v>111999.92813103204</v>
      </c>
    </row>
    <row r="106" spans="2:11" ht="32.1" customHeight="1" x14ac:dyDescent="0.2">
      <c r="B106" s="57">
        <f>IF(LoanIsGood,IF(ROW()-ROW(PaymentSchedule3[[#Headers],[Payment Number]])&gt;ScheduledNumberOfPayments,"",ROW()-ROW(PaymentSchedule3[[#Headers],[Payment Number]])),"")</f>
        <v>93</v>
      </c>
      <c r="C106" s="58">
        <f>IF(PaymentSchedule3[[#This Row],[Payment Number]]&lt;&gt;"",EOMONTH(LoanStartDate,ROW(PaymentSchedule3[[#This Row],[Payment Number]])-ROW(PaymentSchedule3[[#Headers],[Payment Number]])-2)+DAY(LoanStartDate),"")</f>
        <v>48092</v>
      </c>
      <c r="D106" s="59">
        <f>IF(PaymentSchedule3[[#This Row],[Payment Number]]&lt;&gt;"",IF(ROW()-ROW(PaymentSchedule3[[#Headers],[Beginning
Balance]])=1,LoanAmount,INDEX(PaymentSchedule3[Ending
Balance],ROW()-ROW(PaymentSchedule3[[#Headers],[Beginning
Balance]])-1)),"")</f>
        <v>187312.20078728092</v>
      </c>
      <c r="E106" s="60">
        <f>IF(PaymentSchedule3[[#This Row],[Payment Number]]&lt;&gt;"",ScheduledPayment,"")</f>
        <v>1373.1965917968894</v>
      </c>
      <c r="F10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0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06" s="59">
        <f>IF(PaymentSchedule3[[#This Row],[Payment Number]]&lt;&gt;"",PaymentSchedule3[[#This Row],[Total
Payment]]-PaymentSchedule3[[#This Row],[Interest]],"")</f>
        <v>196.25159685014114</v>
      </c>
      <c r="I106" s="61">
        <f>IF(PaymentSchedule3[[#This Row],[Payment Number]]&lt;&gt;"",PaymentSchedule3[[#This Row],[Beginning
Balance]]*(InterestRate/PaymentsPerYear),"")</f>
        <v>1176.9449949467482</v>
      </c>
      <c r="J106" s="59">
        <f>IF(PaymentSchedule3[[#This Row],[Payment Number]]&lt;&gt;"",IF(PaymentSchedule3[[#This Row],[Scheduled Payment]]+PaymentSchedule3[[#This Row],[Extra
Payment]]&lt;=PaymentSchedule3[[#This Row],[Beginning
Balance]],PaymentSchedule3[[#This Row],[Beginning
Balance]]-PaymentSchedule3[[#This Row],[Principal]],0),"")</f>
        <v>187115.94919043078</v>
      </c>
      <c r="K106" s="61">
        <f>IF(PaymentSchedule3[[#This Row],[Payment Number]]&lt;&gt;"",SUM(INDEX(PaymentSchedule3[Interest],1,1):PaymentSchedule3[[#This Row],[Interest]]),"")</f>
        <v>113176.87312597879</v>
      </c>
    </row>
    <row r="107" spans="2:11" ht="32.1" customHeight="1" x14ac:dyDescent="0.2">
      <c r="B107" s="57">
        <f>IF(LoanIsGood,IF(ROW()-ROW(PaymentSchedule3[[#Headers],[Payment Number]])&gt;ScheduledNumberOfPayments,"",ROW()-ROW(PaymentSchedule3[[#Headers],[Payment Number]])),"")</f>
        <v>94</v>
      </c>
      <c r="C107" s="58">
        <f>IF(PaymentSchedule3[[#This Row],[Payment Number]]&lt;&gt;"",EOMONTH(LoanStartDate,ROW(PaymentSchedule3[[#This Row],[Payment Number]])-ROW(PaymentSchedule3[[#Headers],[Payment Number]])-2)+DAY(LoanStartDate),"")</f>
        <v>48122</v>
      </c>
      <c r="D107" s="59">
        <f>IF(PaymentSchedule3[[#This Row],[Payment Number]]&lt;&gt;"",IF(ROW()-ROW(PaymentSchedule3[[#Headers],[Beginning
Balance]])=1,LoanAmount,INDEX(PaymentSchedule3[Ending
Balance],ROW()-ROW(PaymentSchedule3[[#Headers],[Beginning
Balance]])-1)),"")</f>
        <v>187115.94919043078</v>
      </c>
      <c r="E107" s="60">
        <f>IF(PaymentSchedule3[[#This Row],[Payment Number]]&lt;&gt;"",ScheduledPayment,"")</f>
        <v>1373.1965917968894</v>
      </c>
      <c r="F10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0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07" s="59">
        <f>IF(PaymentSchedule3[[#This Row],[Payment Number]]&lt;&gt;"",PaymentSchedule3[[#This Row],[Total
Payment]]-PaymentSchedule3[[#This Row],[Interest]],"")</f>
        <v>197.48471105034946</v>
      </c>
      <c r="I107" s="61">
        <f>IF(PaymentSchedule3[[#This Row],[Payment Number]]&lt;&gt;"",PaymentSchedule3[[#This Row],[Beginning
Balance]]*(InterestRate/PaymentsPerYear),"")</f>
        <v>1175.7118807465399</v>
      </c>
      <c r="J107" s="59">
        <f>IF(PaymentSchedule3[[#This Row],[Payment Number]]&lt;&gt;"",IF(PaymentSchedule3[[#This Row],[Scheduled Payment]]+PaymentSchedule3[[#This Row],[Extra
Payment]]&lt;=PaymentSchedule3[[#This Row],[Beginning
Balance]],PaymentSchedule3[[#This Row],[Beginning
Balance]]-PaymentSchedule3[[#This Row],[Principal]],0),"")</f>
        <v>186918.46447938043</v>
      </c>
      <c r="K107" s="61">
        <f>IF(PaymentSchedule3[[#This Row],[Payment Number]]&lt;&gt;"",SUM(INDEX(PaymentSchedule3[Interest],1,1):PaymentSchedule3[[#This Row],[Interest]]),"")</f>
        <v>114352.58500672533</v>
      </c>
    </row>
    <row r="108" spans="2:11" ht="32.1" customHeight="1" x14ac:dyDescent="0.2">
      <c r="B108" s="57">
        <f>IF(LoanIsGood,IF(ROW()-ROW(PaymentSchedule3[[#Headers],[Payment Number]])&gt;ScheduledNumberOfPayments,"",ROW()-ROW(PaymentSchedule3[[#Headers],[Payment Number]])),"")</f>
        <v>95</v>
      </c>
      <c r="C108" s="58">
        <f>IF(PaymentSchedule3[[#This Row],[Payment Number]]&lt;&gt;"",EOMONTH(LoanStartDate,ROW(PaymentSchedule3[[#This Row],[Payment Number]])-ROW(PaymentSchedule3[[#Headers],[Payment Number]])-2)+DAY(LoanStartDate),"")</f>
        <v>48153</v>
      </c>
      <c r="D108" s="59">
        <f>IF(PaymentSchedule3[[#This Row],[Payment Number]]&lt;&gt;"",IF(ROW()-ROW(PaymentSchedule3[[#Headers],[Beginning
Balance]])=1,LoanAmount,INDEX(PaymentSchedule3[Ending
Balance],ROW()-ROW(PaymentSchedule3[[#Headers],[Beginning
Balance]])-1)),"")</f>
        <v>186918.46447938043</v>
      </c>
      <c r="E108" s="60">
        <f>IF(PaymentSchedule3[[#This Row],[Payment Number]]&lt;&gt;"",ScheduledPayment,"")</f>
        <v>1373.1965917968894</v>
      </c>
      <c r="F10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0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08" s="59">
        <f>IF(PaymentSchedule3[[#This Row],[Payment Number]]&lt;&gt;"",PaymentSchedule3[[#This Row],[Total
Payment]]-PaymentSchedule3[[#This Row],[Interest]],"")</f>
        <v>198.72557331811572</v>
      </c>
      <c r="I108" s="61">
        <f>IF(PaymentSchedule3[[#This Row],[Payment Number]]&lt;&gt;"",PaymentSchedule3[[#This Row],[Beginning
Balance]]*(InterestRate/PaymentsPerYear),"")</f>
        <v>1174.4710184787737</v>
      </c>
      <c r="J108" s="59">
        <f>IF(PaymentSchedule3[[#This Row],[Payment Number]]&lt;&gt;"",IF(PaymentSchedule3[[#This Row],[Scheduled Payment]]+PaymentSchedule3[[#This Row],[Extra
Payment]]&lt;=PaymentSchedule3[[#This Row],[Beginning
Balance]],PaymentSchedule3[[#This Row],[Beginning
Balance]]-PaymentSchedule3[[#This Row],[Principal]],0),"")</f>
        <v>186719.73890606232</v>
      </c>
      <c r="K108" s="61">
        <f>IF(PaymentSchedule3[[#This Row],[Payment Number]]&lt;&gt;"",SUM(INDEX(PaymentSchedule3[Interest],1,1):PaymentSchedule3[[#This Row],[Interest]]),"")</f>
        <v>115527.0560252041</v>
      </c>
    </row>
    <row r="109" spans="2:11" ht="32.1" customHeight="1" x14ac:dyDescent="0.2">
      <c r="B109" s="57">
        <f>IF(LoanIsGood,IF(ROW()-ROW(PaymentSchedule3[[#Headers],[Payment Number]])&gt;ScheduledNumberOfPayments,"",ROW()-ROW(PaymentSchedule3[[#Headers],[Payment Number]])),"")</f>
        <v>96</v>
      </c>
      <c r="C109" s="58">
        <f>IF(PaymentSchedule3[[#This Row],[Payment Number]]&lt;&gt;"",EOMONTH(LoanStartDate,ROW(PaymentSchedule3[[#This Row],[Payment Number]])-ROW(PaymentSchedule3[[#Headers],[Payment Number]])-2)+DAY(LoanStartDate),"")</f>
        <v>48183</v>
      </c>
      <c r="D109" s="59">
        <f>IF(PaymentSchedule3[[#This Row],[Payment Number]]&lt;&gt;"",IF(ROW()-ROW(PaymentSchedule3[[#Headers],[Beginning
Balance]])=1,LoanAmount,INDEX(PaymentSchedule3[Ending
Balance],ROW()-ROW(PaymentSchedule3[[#Headers],[Beginning
Balance]])-1)),"")</f>
        <v>186719.73890606232</v>
      </c>
      <c r="E109" s="60">
        <f>IF(PaymentSchedule3[[#This Row],[Payment Number]]&lt;&gt;"",ScheduledPayment,"")</f>
        <v>1373.1965917968894</v>
      </c>
      <c r="F10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0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09" s="59">
        <f>IF(PaymentSchedule3[[#This Row],[Payment Number]]&lt;&gt;"",PaymentSchedule3[[#This Row],[Total
Payment]]-PaymentSchedule3[[#This Row],[Interest]],"")</f>
        <v>199.9742323371313</v>
      </c>
      <c r="I109" s="61">
        <f>IF(PaymentSchedule3[[#This Row],[Payment Number]]&lt;&gt;"",PaymentSchedule3[[#This Row],[Beginning
Balance]]*(InterestRate/PaymentsPerYear),"")</f>
        <v>1173.2223594597581</v>
      </c>
      <c r="J109" s="59">
        <f>IF(PaymentSchedule3[[#This Row],[Payment Number]]&lt;&gt;"",IF(PaymentSchedule3[[#This Row],[Scheduled Payment]]+PaymentSchedule3[[#This Row],[Extra
Payment]]&lt;=PaymentSchedule3[[#This Row],[Beginning
Balance]],PaymentSchedule3[[#This Row],[Beginning
Balance]]-PaymentSchedule3[[#This Row],[Principal]],0),"")</f>
        <v>186519.76467372521</v>
      </c>
      <c r="K109" s="61">
        <f>IF(PaymentSchedule3[[#This Row],[Payment Number]]&lt;&gt;"",SUM(INDEX(PaymentSchedule3[Interest],1,1):PaymentSchedule3[[#This Row],[Interest]]),"")</f>
        <v>116700.27838466386</v>
      </c>
    </row>
    <row r="110" spans="2:11" ht="32.1" customHeight="1" x14ac:dyDescent="0.2">
      <c r="B110" s="57">
        <f>IF(LoanIsGood,IF(ROW()-ROW(PaymentSchedule3[[#Headers],[Payment Number]])&gt;ScheduledNumberOfPayments,"",ROW()-ROW(PaymentSchedule3[[#Headers],[Payment Number]])),"")</f>
        <v>97</v>
      </c>
      <c r="C110" s="58">
        <f>IF(PaymentSchedule3[[#This Row],[Payment Number]]&lt;&gt;"",EOMONTH(LoanStartDate,ROW(PaymentSchedule3[[#This Row],[Payment Number]])-ROW(PaymentSchedule3[[#Headers],[Payment Number]])-2)+DAY(LoanStartDate),"")</f>
        <v>48214</v>
      </c>
      <c r="D110" s="59">
        <f>IF(PaymentSchedule3[[#This Row],[Payment Number]]&lt;&gt;"",IF(ROW()-ROW(PaymentSchedule3[[#Headers],[Beginning
Balance]])=1,LoanAmount,INDEX(PaymentSchedule3[Ending
Balance],ROW()-ROW(PaymentSchedule3[[#Headers],[Beginning
Balance]])-1)),"")</f>
        <v>186519.76467372521</v>
      </c>
      <c r="E110" s="60">
        <f>IF(PaymentSchedule3[[#This Row],[Payment Number]]&lt;&gt;"",ScheduledPayment,"")</f>
        <v>1373.1965917968894</v>
      </c>
      <c r="F11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1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10" s="59">
        <f>IF(PaymentSchedule3[[#This Row],[Payment Number]]&lt;&gt;"",PaymentSchedule3[[#This Row],[Total
Payment]]-PaymentSchedule3[[#This Row],[Interest]],"")</f>
        <v>201.23073709698269</v>
      </c>
      <c r="I110" s="61">
        <f>IF(PaymentSchedule3[[#This Row],[Payment Number]]&lt;&gt;"",PaymentSchedule3[[#This Row],[Beginning
Balance]]*(InterestRate/PaymentsPerYear),"")</f>
        <v>1171.9658546999067</v>
      </c>
      <c r="J110" s="59">
        <f>IF(PaymentSchedule3[[#This Row],[Payment Number]]&lt;&gt;"",IF(PaymentSchedule3[[#This Row],[Scheduled Payment]]+PaymentSchedule3[[#This Row],[Extra
Payment]]&lt;=PaymentSchedule3[[#This Row],[Beginning
Balance]],PaymentSchedule3[[#This Row],[Beginning
Balance]]-PaymentSchedule3[[#This Row],[Principal]],0),"")</f>
        <v>186318.53393662823</v>
      </c>
      <c r="K110" s="61">
        <f>IF(PaymentSchedule3[[#This Row],[Payment Number]]&lt;&gt;"",SUM(INDEX(PaymentSchedule3[Interest],1,1):PaymentSchedule3[[#This Row],[Interest]]),"")</f>
        <v>117872.24423936378</v>
      </c>
    </row>
    <row r="111" spans="2:11" ht="32.1" customHeight="1" x14ac:dyDescent="0.2">
      <c r="B111" s="57">
        <f>IF(LoanIsGood,IF(ROW()-ROW(PaymentSchedule3[[#Headers],[Payment Number]])&gt;ScheduledNumberOfPayments,"",ROW()-ROW(PaymentSchedule3[[#Headers],[Payment Number]])),"")</f>
        <v>98</v>
      </c>
      <c r="C111" s="58">
        <f>IF(PaymentSchedule3[[#This Row],[Payment Number]]&lt;&gt;"",EOMONTH(LoanStartDate,ROW(PaymentSchedule3[[#This Row],[Payment Number]])-ROW(PaymentSchedule3[[#Headers],[Payment Number]])-2)+DAY(LoanStartDate),"")</f>
        <v>48245</v>
      </c>
      <c r="D111" s="59">
        <f>IF(PaymentSchedule3[[#This Row],[Payment Number]]&lt;&gt;"",IF(ROW()-ROW(PaymentSchedule3[[#Headers],[Beginning
Balance]])=1,LoanAmount,INDEX(PaymentSchedule3[Ending
Balance],ROW()-ROW(PaymentSchedule3[[#Headers],[Beginning
Balance]])-1)),"")</f>
        <v>186318.53393662823</v>
      </c>
      <c r="E111" s="60">
        <f>IF(PaymentSchedule3[[#This Row],[Payment Number]]&lt;&gt;"",ScheduledPayment,"")</f>
        <v>1373.1965917968894</v>
      </c>
      <c r="F11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1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11" s="59">
        <f>IF(PaymentSchedule3[[#This Row],[Payment Number]]&lt;&gt;"",PaymentSchedule3[[#This Row],[Total
Payment]]-PaymentSchedule3[[#This Row],[Interest]],"")</f>
        <v>202.49513689507558</v>
      </c>
      <c r="I111" s="61">
        <f>IF(PaymentSchedule3[[#This Row],[Payment Number]]&lt;&gt;"",PaymentSchedule3[[#This Row],[Beginning
Balance]]*(InterestRate/PaymentsPerYear),"")</f>
        <v>1170.7014549018138</v>
      </c>
      <c r="J111" s="59">
        <f>IF(PaymentSchedule3[[#This Row],[Payment Number]]&lt;&gt;"",IF(PaymentSchedule3[[#This Row],[Scheduled Payment]]+PaymentSchedule3[[#This Row],[Extra
Payment]]&lt;=PaymentSchedule3[[#This Row],[Beginning
Balance]],PaymentSchedule3[[#This Row],[Beginning
Balance]]-PaymentSchedule3[[#This Row],[Principal]],0),"")</f>
        <v>186116.03879973316</v>
      </c>
      <c r="K111" s="61">
        <f>IF(PaymentSchedule3[[#This Row],[Payment Number]]&lt;&gt;"",SUM(INDEX(PaymentSchedule3[Interest],1,1):PaymentSchedule3[[#This Row],[Interest]]),"")</f>
        <v>119042.9456942656</v>
      </c>
    </row>
    <row r="112" spans="2:11" ht="32.1" customHeight="1" x14ac:dyDescent="0.2">
      <c r="B112" s="57">
        <f>IF(LoanIsGood,IF(ROW()-ROW(PaymentSchedule3[[#Headers],[Payment Number]])&gt;ScheduledNumberOfPayments,"",ROW()-ROW(PaymentSchedule3[[#Headers],[Payment Number]])),"")</f>
        <v>99</v>
      </c>
      <c r="C112" s="58">
        <f>IF(PaymentSchedule3[[#This Row],[Payment Number]]&lt;&gt;"",EOMONTH(LoanStartDate,ROW(PaymentSchedule3[[#This Row],[Payment Number]])-ROW(PaymentSchedule3[[#Headers],[Payment Number]])-2)+DAY(LoanStartDate),"")</f>
        <v>48274</v>
      </c>
      <c r="D112" s="59">
        <f>IF(PaymentSchedule3[[#This Row],[Payment Number]]&lt;&gt;"",IF(ROW()-ROW(PaymentSchedule3[[#Headers],[Beginning
Balance]])=1,LoanAmount,INDEX(PaymentSchedule3[Ending
Balance],ROW()-ROW(PaymentSchedule3[[#Headers],[Beginning
Balance]])-1)),"")</f>
        <v>186116.03879973316</v>
      </c>
      <c r="E112" s="60">
        <f>IF(PaymentSchedule3[[#This Row],[Payment Number]]&lt;&gt;"",ScheduledPayment,"")</f>
        <v>1373.1965917968894</v>
      </c>
      <c r="F11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1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12" s="59">
        <f>IF(PaymentSchedule3[[#This Row],[Payment Number]]&lt;&gt;"",PaymentSchedule3[[#This Row],[Total
Payment]]-PaymentSchedule3[[#This Row],[Interest]],"")</f>
        <v>203.76748133856609</v>
      </c>
      <c r="I112" s="61">
        <f>IF(PaymentSchedule3[[#This Row],[Payment Number]]&lt;&gt;"",PaymentSchedule3[[#This Row],[Beginning
Balance]]*(InterestRate/PaymentsPerYear),"")</f>
        <v>1169.4291104583233</v>
      </c>
      <c r="J112" s="59">
        <f>IF(PaymentSchedule3[[#This Row],[Payment Number]]&lt;&gt;"",IF(PaymentSchedule3[[#This Row],[Scheduled Payment]]+PaymentSchedule3[[#This Row],[Extra
Payment]]&lt;=PaymentSchedule3[[#This Row],[Beginning
Balance]],PaymentSchedule3[[#This Row],[Beginning
Balance]]-PaymentSchedule3[[#This Row],[Principal]],0),"")</f>
        <v>185912.2713183946</v>
      </c>
      <c r="K112" s="61">
        <f>IF(PaymentSchedule3[[#This Row],[Payment Number]]&lt;&gt;"",SUM(INDEX(PaymentSchedule3[Interest],1,1):PaymentSchedule3[[#This Row],[Interest]]),"")</f>
        <v>120212.37480472392</v>
      </c>
    </row>
    <row r="113" spans="2:11" ht="32.1" customHeight="1" x14ac:dyDescent="0.2">
      <c r="B113" s="57">
        <f>IF(LoanIsGood,IF(ROW()-ROW(PaymentSchedule3[[#Headers],[Payment Number]])&gt;ScheduledNumberOfPayments,"",ROW()-ROW(PaymentSchedule3[[#Headers],[Payment Number]])),"")</f>
        <v>100</v>
      </c>
      <c r="C113" s="58">
        <f>IF(PaymentSchedule3[[#This Row],[Payment Number]]&lt;&gt;"",EOMONTH(LoanStartDate,ROW(PaymentSchedule3[[#This Row],[Payment Number]])-ROW(PaymentSchedule3[[#Headers],[Payment Number]])-2)+DAY(LoanStartDate),"")</f>
        <v>48305</v>
      </c>
      <c r="D113" s="59">
        <f>IF(PaymentSchedule3[[#This Row],[Payment Number]]&lt;&gt;"",IF(ROW()-ROW(PaymentSchedule3[[#Headers],[Beginning
Balance]])=1,LoanAmount,INDEX(PaymentSchedule3[Ending
Balance],ROW()-ROW(PaymentSchedule3[[#Headers],[Beginning
Balance]])-1)),"")</f>
        <v>185912.2713183946</v>
      </c>
      <c r="E113" s="60">
        <f>IF(PaymentSchedule3[[#This Row],[Payment Number]]&lt;&gt;"",ScheduledPayment,"")</f>
        <v>1373.1965917968894</v>
      </c>
      <c r="F11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1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13" s="59">
        <f>IF(PaymentSchedule3[[#This Row],[Payment Number]]&lt;&gt;"",PaymentSchedule3[[#This Row],[Total
Payment]]-PaymentSchedule3[[#This Row],[Interest]],"")</f>
        <v>205.04782034631012</v>
      </c>
      <c r="I113" s="61">
        <f>IF(PaymentSchedule3[[#This Row],[Payment Number]]&lt;&gt;"",PaymentSchedule3[[#This Row],[Beginning
Balance]]*(InterestRate/PaymentsPerYear),"")</f>
        <v>1168.1487714505793</v>
      </c>
      <c r="J113" s="59">
        <f>IF(PaymentSchedule3[[#This Row],[Payment Number]]&lt;&gt;"",IF(PaymentSchedule3[[#This Row],[Scheduled Payment]]+PaymentSchedule3[[#This Row],[Extra
Payment]]&lt;=PaymentSchedule3[[#This Row],[Beginning
Balance]],PaymentSchedule3[[#This Row],[Beginning
Balance]]-PaymentSchedule3[[#This Row],[Principal]],0),"")</f>
        <v>185707.22349804829</v>
      </c>
      <c r="K113" s="61">
        <f>IF(PaymentSchedule3[[#This Row],[Payment Number]]&lt;&gt;"",SUM(INDEX(PaymentSchedule3[Interest],1,1):PaymentSchedule3[[#This Row],[Interest]]),"")</f>
        <v>121380.5235761745</v>
      </c>
    </row>
    <row r="114" spans="2:11" ht="32.1" customHeight="1" x14ac:dyDescent="0.2">
      <c r="B114" s="57">
        <f>IF(LoanIsGood,IF(ROW()-ROW(PaymentSchedule3[[#Headers],[Payment Number]])&gt;ScheduledNumberOfPayments,"",ROW()-ROW(PaymentSchedule3[[#Headers],[Payment Number]])),"")</f>
        <v>101</v>
      </c>
      <c r="C114" s="58">
        <f>IF(PaymentSchedule3[[#This Row],[Payment Number]]&lt;&gt;"",EOMONTH(LoanStartDate,ROW(PaymentSchedule3[[#This Row],[Payment Number]])-ROW(PaymentSchedule3[[#Headers],[Payment Number]])-2)+DAY(LoanStartDate),"")</f>
        <v>48335</v>
      </c>
      <c r="D114" s="59">
        <f>IF(PaymentSchedule3[[#This Row],[Payment Number]]&lt;&gt;"",IF(ROW()-ROW(PaymentSchedule3[[#Headers],[Beginning
Balance]])=1,LoanAmount,INDEX(PaymentSchedule3[Ending
Balance],ROW()-ROW(PaymentSchedule3[[#Headers],[Beginning
Balance]])-1)),"")</f>
        <v>185707.22349804829</v>
      </c>
      <c r="E114" s="60">
        <f>IF(PaymentSchedule3[[#This Row],[Payment Number]]&lt;&gt;"",ScheduledPayment,"")</f>
        <v>1373.1965917968894</v>
      </c>
      <c r="F11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1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14" s="59">
        <f>IF(PaymentSchedule3[[#This Row],[Payment Number]]&lt;&gt;"",PaymentSchedule3[[#This Row],[Total
Payment]]-PaymentSchedule3[[#This Row],[Interest]],"")</f>
        <v>206.33620415081941</v>
      </c>
      <c r="I114" s="61">
        <f>IF(PaymentSchedule3[[#This Row],[Payment Number]]&lt;&gt;"",PaymentSchedule3[[#This Row],[Beginning
Balance]]*(InterestRate/PaymentsPerYear),"")</f>
        <v>1166.86038764607</v>
      </c>
      <c r="J114" s="59">
        <f>IF(PaymentSchedule3[[#This Row],[Payment Number]]&lt;&gt;"",IF(PaymentSchedule3[[#This Row],[Scheduled Payment]]+PaymentSchedule3[[#This Row],[Extra
Payment]]&lt;=PaymentSchedule3[[#This Row],[Beginning
Balance]],PaymentSchedule3[[#This Row],[Beginning
Balance]]-PaymentSchedule3[[#This Row],[Principal]],0),"")</f>
        <v>185500.88729389748</v>
      </c>
      <c r="K114" s="61">
        <f>IF(PaymentSchedule3[[#This Row],[Payment Number]]&lt;&gt;"",SUM(INDEX(PaymentSchedule3[Interest],1,1):PaymentSchedule3[[#This Row],[Interest]]),"")</f>
        <v>122547.38396382057</v>
      </c>
    </row>
    <row r="115" spans="2:11" ht="32.1" customHeight="1" x14ac:dyDescent="0.2">
      <c r="B115" s="57">
        <f>IF(LoanIsGood,IF(ROW()-ROW(PaymentSchedule3[[#Headers],[Payment Number]])&gt;ScheduledNumberOfPayments,"",ROW()-ROW(PaymentSchedule3[[#Headers],[Payment Number]])),"")</f>
        <v>102</v>
      </c>
      <c r="C115" s="58">
        <f>IF(PaymentSchedule3[[#This Row],[Payment Number]]&lt;&gt;"",EOMONTH(LoanStartDate,ROW(PaymentSchedule3[[#This Row],[Payment Number]])-ROW(PaymentSchedule3[[#Headers],[Payment Number]])-2)+DAY(LoanStartDate),"")</f>
        <v>48366</v>
      </c>
      <c r="D115" s="59">
        <f>IF(PaymentSchedule3[[#This Row],[Payment Number]]&lt;&gt;"",IF(ROW()-ROW(PaymentSchedule3[[#Headers],[Beginning
Balance]])=1,LoanAmount,INDEX(PaymentSchedule3[Ending
Balance],ROW()-ROW(PaymentSchedule3[[#Headers],[Beginning
Balance]])-1)),"")</f>
        <v>185500.88729389748</v>
      </c>
      <c r="E115" s="60">
        <f>IF(PaymentSchedule3[[#This Row],[Payment Number]]&lt;&gt;"",ScheduledPayment,"")</f>
        <v>1373.1965917968894</v>
      </c>
      <c r="F11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1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15" s="59">
        <f>IF(PaymentSchedule3[[#This Row],[Payment Number]]&lt;&gt;"",PaymentSchedule3[[#This Row],[Total
Payment]]-PaymentSchedule3[[#This Row],[Interest]],"")</f>
        <v>207.63268330023357</v>
      </c>
      <c r="I115" s="61">
        <f>IF(PaymentSchedule3[[#This Row],[Payment Number]]&lt;&gt;"",PaymentSchedule3[[#This Row],[Beginning
Balance]]*(InterestRate/PaymentsPerYear),"")</f>
        <v>1165.5639084966558</v>
      </c>
      <c r="J115" s="59">
        <f>IF(PaymentSchedule3[[#This Row],[Payment Number]]&lt;&gt;"",IF(PaymentSchedule3[[#This Row],[Scheduled Payment]]+PaymentSchedule3[[#This Row],[Extra
Payment]]&lt;=PaymentSchedule3[[#This Row],[Beginning
Balance]],PaymentSchedule3[[#This Row],[Beginning
Balance]]-PaymentSchedule3[[#This Row],[Principal]],0),"")</f>
        <v>185293.25461059724</v>
      </c>
      <c r="K115" s="61">
        <f>IF(PaymentSchedule3[[#This Row],[Payment Number]]&lt;&gt;"",SUM(INDEX(PaymentSchedule3[Interest],1,1):PaymentSchedule3[[#This Row],[Interest]]),"")</f>
        <v>123712.94787231722</v>
      </c>
    </row>
    <row r="116" spans="2:11" ht="32.1" customHeight="1" x14ac:dyDescent="0.2">
      <c r="B116" s="57">
        <f>IF(LoanIsGood,IF(ROW()-ROW(PaymentSchedule3[[#Headers],[Payment Number]])&gt;ScheduledNumberOfPayments,"",ROW()-ROW(PaymentSchedule3[[#Headers],[Payment Number]])),"")</f>
        <v>103</v>
      </c>
      <c r="C116" s="58">
        <f>IF(PaymentSchedule3[[#This Row],[Payment Number]]&lt;&gt;"",EOMONTH(LoanStartDate,ROW(PaymentSchedule3[[#This Row],[Payment Number]])-ROW(PaymentSchedule3[[#Headers],[Payment Number]])-2)+DAY(LoanStartDate),"")</f>
        <v>48396</v>
      </c>
      <c r="D116" s="59">
        <f>IF(PaymentSchedule3[[#This Row],[Payment Number]]&lt;&gt;"",IF(ROW()-ROW(PaymentSchedule3[[#Headers],[Beginning
Balance]])=1,LoanAmount,INDEX(PaymentSchedule3[Ending
Balance],ROW()-ROW(PaymentSchedule3[[#Headers],[Beginning
Balance]])-1)),"")</f>
        <v>185293.25461059724</v>
      </c>
      <c r="E116" s="60">
        <f>IF(PaymentSchedule3[[#This Row],[Payment Number]]&lt;&gt;"",ScheduledPayment,"")</f>
        <v>1373.1965917968894</v>
      </c>
      <c r="F11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1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16" s="59">
        <f>IF(PaymentSchedule3[[#This Row],[Payment Number]]&lt;&gt;"",PaymentSchedule3[[#This Row],[Total
Payment]]-PaymentSchedule3[[#This Row],[Interest]],"")</f>
        <v>208.93730866030342</v>
      </c>
      <c r="I116" s="61">
        <f>IF(PaymentSchedule3[[#This Row],[Payment Number]]&lt;&gt;"",PaymentSchedule3[[#This Row],[Beginning
Balance]]*(InterestRate/PaymentsPerYear),"")</f>
        <v>1164.259283136586</v>
      </c>
      <c r="J116" s="59">
        <f>IF(PaymentSchedule3[[#This Row],[Payment Number]]&lt;&gt;"",IF(PaymentSchedule3[[#This Row],[Scheduled Payment]]+PaymentSchedule3[[#This Row],[Extra
Payment]]&lt;=PaymentSchedule3[[#This Row],[Beginning
Balance]],PaymentSchedule3[[#This Row],[Beginning
Balance]]-PaymentSchedule3[[#This Row],[Principal]],0),"")</f>
        <v>185084.31730193694</v>
      </c>
      <c r="K116" s="61">
        <f>IF(PaymentSchedule3[[#This Row],[Payment Number]]&lt;&gt;"",SUM(INDEX(PaymentSchedule3[Interest],1,1):PaymentSchedule3[[#This Row],[Interest]]),"")</f>
        <v>124877.20715545381</v>
      </c>
    </row>
    <row r="117" spans="2:11" ht="32.1" customHeight="1" x14ac:dyDescent="0.2">
      <c r="B117" s="57">
        <f>IF(LoanIsGood,IF(ROW()-ROW(PaymentSchedule3[[#Headers],[Payment Number]])&gt;ScheduledNumberOfPayments,"",ROW()-ROW(PaymentSchedule3[[#Headers],[Payment Number]])),"")</f>
        <v>104</v>
      </c>
      <c r="C117" s="58">
        <f>IF(PaymentSchedule3[[#This Row],[Payment Number]]&lt;&gt;"",EOMONTH(LoanStartDate,ROW(PaymentSchedule3[[#This Row],[Payment Number]])-ROW(PaymentSchedule3[[#Headers],[Payment Number]])-2)+DAY(LoanStartDate),"")</f>
        <v>48427</v>
      </c>
      <c r="D117" s="59">
        <f>IF(PaymentSchedule3[[#This Row],[Payment Number]]&lt;&gt;"",IF(ROW()-ROW(PaymentSchedule3[[#Headers],[Beginning
Balance]])=1,LoanAmount,INDEX(PaymentSchedule3[Ending
Balance],ROW()-ROW(PaymentSchedule3[[#Headers],[Beginning
Balance]])-1)),"")</f>
        <v>185084.31730193694</v>
      </c>
      <c r="E117" s="60">
        <f>IF(PaymentSchedule3[[#This Row],[Payment Number]]&lt;&gt;"",ScheduledPayment,"")</f>
        <v>1373.1965917968894</v>
      </c>
      <c r="F11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1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17" s="59">
        <f>IF(PaymentSchedule3[[#This Row],[Payment Number]]&lt;&gt;"",PaymentSchedule3[[#This Row],[Total
Payment]]-PaymentSchedule3[[#This Row],[Interest]],"")</f>
        <v>210.25013141638578</v>
      </c>
      <c r="I117" s="61">
        <f>IF(PaymentSchedule3[[#This Row],[Payment Number]]&lt;&gt;"",PaymentSchedule3[[#This Row],[Beginning
Balance]]*(InterestRate/PaymentsPerYear),"")</f>
        <v>1162.9464603805036</v>
      </c>
      <c r="J117" s="59">
        <f>IF(PaymentSchedule3[[#This Row],[Payment Number]]&lt;&gt;"",IF(PaymentSchedule3[[#This Row],[Scheduled Payment]]+PaymentSchedule3[[#This Row],[Extra
Payment]]&lt;=PaymentSchedule3[[#This Row],[Beginning
Balance]],PaymentSchedule3[[#This Row],[Beginning
Balance]]-PaymentSchedule3[[#This Row],[Principal]],0),"")</f>
        <v>184874.06717052055</v>
      </c>
      <c r="K117" s="61">
        <f>IF(PaymentSchedule3[[#This Row],[Payment Number]]&lt;&gt;"",SUM(INDEX(PaymentSchedule3[Interest],1,1):PaymentSchedule3[[#This Row],[Interest]]),"")</f>
        <v>126040.15361583432</v>
      </c>
    </row>
    <row r="118" spans="2:11" ht="32.1" customHeight="1" x14ac:dyDescent="0.2">
      <c r="B118" s="57">
        <f>IF(LoanIsGood,IF(ROW()-ROW(PaymentSchedule3[[#Headers],[Payment Number]])&gt;ScheduledNumberOfPayments,"",ROW()-ROW(PaymentSchedule3[[#Headers],[Payment Number]])),"")</f>
        <v>105</v>
      </c>
      <c r="C118" s="58">
        <f>IF(PaymentSchedule3[[#This Row],[Payment Number]]&lt;&gt;"",EOMONTH(LoanStartDate,ROW(PaymentSchedule3[[#This Row],[Payment Number]])-ROW(PaymentSchedule3[[#Headers],[Payment Number]])-2)+DAY(LoanStartDate),"")</f>
        <v>48458</v>
      </c>
      <c r="D118" s="59">
        <f>IF(PaymentSchedule3[[#This Row],[Payment Number]]&lt;&gt;"",IF(ROW()-ROW(PaymentSchedule3[[#Headers],[Beginning
Balance]])=1,LoanAmount,INDEX(PaymentSchedule3[Ending
Balance],ROW()-ROW(PaymentSchedule3[[#Headers],[Beginning
Balance]])-1)),"")</f>
        <v>184874.06717052055</v>
      </c>
      <c r="E118" s="60">
        <f>IF(PaymentSchedule3[[#This Row],[Payment Number]]&lt;&gt;"",ScheduledPayment,"")</f>
        <v>1373.1965917968894</v>
      </c>
      <c r="F11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1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18" s="59">
        <f>IF(PaymentSchedule3[[#This Row],[Payment Number]]&lt;&gt;"",PaymentSchedule3[[#This Row],[Total
Payment]]-PaymentSchedule3[[#This Row],[Interest]],"")</f>
        <v>211.5712030754521</v>
      </c>
      <c r="I118" s="61">
        <f>IF(PaymentSchedule3[[#This Row],[Payment Number]]&lt;&gt;"",PaymentSchedule3[[#This Row],[Beginning
Balance]]*(InterestRate/PaymentsPerYear),"")</f>
        <v>1161.6253887214373</v>
      </c>
      <c r="J118" s="59">
        <f>IF(PaymentSchedule3[[#This Row],[Payment Number]]&lt;&gt;"",IF(PaymentSchedule3[[#This Row],[Scheduled Payment]]+PaymentSchedule3[[#This Row],[Extra
Payment]]&lt;=PaymentSchedule3[[#This Row],[Beginning
Balance]],PaymentSchedule3[[#This Row],[Beginning
Balance]]-PaymentSchedule3[[#This Row],[Principal]],0),"")</f>
        <v>184662.49596744508</v>
      </c>
      <c r="K118" s="61">
        <f>IF(PaymentSchedule3[[#This Row],[Payment Number]]&lt;&gt;"",SUM(INDEX(PaymentSchedule3[Interest],1,1):PaymentSchedule3[[#This Row],[Interest]]),"")</f>
        <v>127201.77900455576</v>
      </c>
    </row>
    <row r="119" spans="2:11" ht="32.1" customHeight="1" x14ac:dyDescent="0.2">
      <c r="B119" s="57">
        <f>IF(LoanIsGood,IF(ROW()-ROW(PaymentSchedule3[[#Headers],[Payment Number]])&gt;ScheduledNumberOfPayments,"",ROW()-ROW(PaymentSchedule3[[#Headers],[Payment Number]])),"")</f>
        <v>106</v>
      </c>
      <c r="C119" s="58">
        <f>IF(PaymentSchedule3[[#This Row],[Payment Number]]&lt;&gt;"",EOMONTH(LoanStartDate,ROW(PaymentSchedule3[[#This Row],[Payment Number]])-ROW(PaymentSchedule3[[#Headers],[Payment Number]])-2)+DAY(LoanStartDate),"")</f>
        <v>48488</v>
      </c>
      <c r="D119" s="59">
        <f>IF(PaymentSchedule3[[#This Row],[Payment Number]]&lt;&gt;"",IF(ROW()-ROW(PaymentSchedule3[[#Headers],[Beginning
Balance]])=1,LoanAmount,INDEX(PaymentSchedule3[Ending
Balance],ROW()-ROW(PaymentSchedule3[[#Headers],[Beginning
Balance]])-1)),"")</f>
        <v>184662.49596744508</v>
      </c>
      <c r="E119" s="60">
        <f>IF(PaymentSchedule3[[#This Row],[Payment Number]]&lt;&gt;"",ScheduledPayment,"")</f>
        <v>1373.1965917968894</v>
      </c>
      <c r="F11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1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19" s="59">
        <f>IF(PaymentSchedule3[[#This Row],[Payment Number]]&lt;&gt;"",PaymentSchedule3[[#This Row],[Total
Payment]]-PaymentSchedule3[[#This Row],[Interest]],"")</f>
        <v>212.90057546810954</v>
      </c>
      <c r="I119" s="61">
        <f>IF(PaymentSchedule3[[#This Row],[Payment Number]]&lt;&gt;"",PaymentSchedule3[[#This Row],[Beginning
Balance]]*(InterestRate/PaymentsPerYear),"")</f>
        <v>1160.2960163287798</v>
      </c>
      <c r="J119" s="59">
        <f>IF(PaymentSchedule3[[#This Row],[Payment Number]]&lt;&gt;"",IF(PaymentSchedule3[[#This Row],[Scheduled Payment]]+PaymentSchedule3[[#This Row],[Extra
Payment]]&lt;=PaymentSchedule3[[#This Row],[Beginning
Balance]],PaymentSchedule3[[#This Row],[Beginning
Balance]]-PaymentSchedule3[[#This Row],[Principal]],0),"")</f>
        <v>184449.59539197697</v>
      </c>
      <c r="K119" s="61">
        <f>IF(PaymentSchedule3[[#This Row],[Payment Number]]&lt;&gt;"",SUM(INDEX(PaymentSchedule3[Interest],1,1):PaymentSchedule3[[#This Row],[Interest]]),"")</f>
        <v>128362.07502088454</v>
      </c>
    </row>
    <row r="120" spans="2:11" ht="32.1" customHeight="1" x14ac:dyDescent="0.2">
      <c r="B120" s="57">
        <f>IF(LoanIsGood,IF(ROW()-ROW(PaymentSchedule3[[#Headers],[Payment Number]])&gt;ScheduledNumberOfPayments,"",ROW()-ROW(PaymentSchedule3[[#Headers],[Payment Number]])),"")</f>
        <v>107</v>
      </c>
      <c r="C120" s="58">
        <f>IF(PaymentSchedule3[[#This Row],[Payment Number]]&lt;&gt;"",EOMONTH(LoanStartDate,ROW(PaymentSchedule3[[#This Row],[Payment Number]])-ROW(PaymentSchedule3[[#Headers],[Payment Number]])-2)+DAY(LoanStartDate),"")</f>
        <v>48519</v>
      </c>
      <c r="D120" s="59">
        <f>IF(PaymentSchedule3[[#This Row],[Payment Number]]&lt;&gt;"",IF(ROW()-ROW(PaymentSchedule3[[#Headers],[Beginning
Balance]])=1,LoanAmount,INDEX(PaymentSchedule3[Ending
Balance],ROW()-ROW(PaymentSchedule3[[#Headers],[Beginning
Balance]])-1)),"")</f>
        <v>184449.59539197697</v>
      </c>
      <c r="E120" s="60">
        <f>IF(PaymentSchedule3[[#This Row],[Payment Number]]&lt;&gt;"",ScheduledPayment,"")</f>
        <v>1373.1965917968894</v>
      </c>
      <c r="F12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2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20" s="59">
        <f>IF(PaymentSchedule3[[#This Row],[Payment Number]]&lt;&gt;"",PaymentSchedule3[[#This Row],[Total
Payment]]-PaymentSchedule3[[#This Row],[Interest]],"")</f>
        <v>214.23830075063415</v>
      </c>
      <c r="I120" s="61">
        <f>IF(PaymentSchedule3[[#This Row],[Payment Number]]&lt;&gt;"",PaymentSchedule3[[#This Row],[Beginning
Balance]]*(InterestRate/PaymentsPerYear),"")</f>
        <v>1158.9582910462552</v>
      </c>
      <c r="J120" s="59">
        <f>IF(PaymentSchedule3[[#This Row],[Payment Number]]&lt;&gt;"",IF(PaymentSchedule3[[#This Row],[Scheduled Payment]]+PaymentSchedule3[[#This Row],[Extra
Payment]]&lt;=PaymentSchedule3[[#This Row],[Beginning
Balance]],PaymentSchedule3[[#This Row],[Beginning
Balance]]-PaymentSchedule3[[#This Row],[Principal]],0),"")</f>
        <v>184235.35709122632</v>
      </c>
      <c r="K120" s="61">
        <f>IF(PaymentSchedule3[[#This Row],[Payment Number]]&lt;&gt;"",SUM(INDEX(PaymentSchedule3[Interest],1,1):PaymentSchedule3[[#This Row],[Interest]]),"")</f>
        <v>129521.03331193079</v>
      </c>
    </row>
    <row r="121" spans="2:11" ht="32.1" customHeight="1" x14ac:dyDescent="0.2">
      <c r="B121" s="57">
        <f>IF(LoanIsGood,IF(ROW()-ROW(PaymentSchedule3[[#Headers],[Payment Number]])&gt;ScheduledNumberOfPayments,"",ROW()-ROW(PaymentSchedule3[[#Headers],[Payment Number]])),"")</f>
        <v>108</v>
      </c>
      <c r="C121" s="58">
        <f>IF(PaymentSchedule3[[#This Row],[Payment Number]]&lt;&gt;"",EOMONTH(LoanStartDate,ROW(PaymentSchedule3[[#This Row],[Payment Number]])-ROW(PaymentSchedule3[[#Headers],[Payment Number]])-2)+DAY(LoanStartDate),"")</f>
        <v>48549</v>
      </c>
      <c r="D121" s="59">
        <f>IF(PaymentSchedule3[[#This Row],[Payment Number]]&lt;&gt;"",IF(ROW()-ROW(PaymentSchedule3[[#Headers],[Beginning
Balance]])=1,LoanAmount,INDEX(PaymentSchedule3[Ending
Balance],ROW()-ROW(PaymentSchedule3[[#Headers],[Beginning
Balance]])-1)),"")</f>
        <v>184235.35709122632</v>
      </c>
      <c r="E121" s="60">
        <f>IF(PaymentSchedule3[[#This Row],[Payment Number]]&lt;&gt;"",ScheduledPayment,"")</f>
        <v>1373.1965917968894</v>
      </c>
      <c r="F12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2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21" s="59">
        <f>IF(PaymentSchedule3[[#This Row],[Payment Number]]&lt;&gt;"",PaymentSchedule3[[#This Row],[Total
Payment]]-PaymentSchedule3[[#This Row],[Interest]],"")</f>
        <v>215.58443140701752</v>
      </c>
      <c r="I121" s="61">
        <f>IF(PaymentSchedule3[[#This Row],[Payment Number]]&lt;&gt;"",PaymentSchedule3[[#This Row],[Beginning
Balance]]*(InterestRate/PaymentsPerYear),"")</f>
        <v>1157.6121603898719</v>
      </c>
      <c r="J121" s="59">
        <f>IF(PaymentSchedule3[[#This Row],[Payment Number]]&lt;&gt;"",IF(PaymentSchedule3[[#This Row],[Scheduled Payment]]+PaymentSchedule3[[#This Row],[Extra
Payment]]&lt;=PaymentSchedule3[[#This Row],[Beginning
Balance]],PaymentSchedule3[[#This Row],[Beginning
Balance]]-PaymentSchedule3[[#This Row],[Principal]],0),"")</f>
        <v>184019.77265981931</v>
      </c>
      <c r="K121" s="61">
        <f>IF(PaymentSchedule3[[#This Row],[Payment Number]]&lt;&gt;"",SUM(INDEX(PaymentSchedule3[Interest],1,1):PaymentSchedule3[[#This Row],[Interest]]),"")</f>
        <v>130678.64547232067</v>
      </c>
    </row>
    <row r="122" spans="2:11" ht="32.1" customHeight="1" x14ac:dyDescent="0.2">
      <c r="B122" s="57">
        <f>IF(LoanIsGood,IF(ROW()-ROW(PaymentSchedule3[[#Headers],[Payment Number]])&gt;ScheduledNumberOfPayments,"",ROW()-ROW(PaymentSchedule3[[#Headers],[Payment Number]])),"")</f>
        <v>109</v>
      </c>
      <c r="C122" s="58">
        <f>IF(PaymentSchedule3[[#This Row],[Payment Number]]&lt;&gt;"",EOMONTH(LoanStartDate,ROW(PaymentSchedule3[[#This Row],[Payment Number]])-ROW(PaymentSchedule3[[#Headers],[Payment Number]])-2)+DAY(LoanStartDate),"")</f>
        <v>48580</v>
      </c>
      <c r="D122" s="59">
        <f>IF(PaymentSchedule3[[#This Row],[Payment Number]]&lt;&gt;"",IF(ROW()-ROW(PaymentSchedule3[[#Headers],[Beginning
Balance]])=1,LoanAmount,INDEX(PaymentSchedule3[Ending
Balance],ROW()-ROW(PaymentSchedule3[[#Headers],[Beginning
Balance]])-1)),"")</f>
        <v>184019.77265981931</v>
      </c>
      <c r="E122" s="60">
        <f>IF(PaymentSchedule3[[#This Row],[Payment Number]]&lt;&gt;"",ScheduledPayment,"")</f>
        <v>1373.1965917968894</v>
      </c>
      <c r="F12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2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22" s="59">
        <f>IF(PaymentSchedule3[[#This Row],[Payment Number]]&lt;&gt;"",PaymentSchedule3[[#This Row],[Total
Payment]]-PaymentSchedule3[[#This Row],[Interest]],"")</f>
        <v>216.93902025102489</v>
      </c>
      <c r="I122" s="61">
        <f>IF(PaymentSchedule3[[#This Row],[Payment Number]]&lt;&gt;"",PaymentSchedule3[[#This Row],[Beginning
Balance]]*(InterestRate/PaymentsPerYear),"")</f>
        <v>1156.2575715458645</v>
      </c>
      <c r="J122" s="59">
        <f>IF(PaymentSchedule3[[#This Row],[Payment Number]]&lt;&gt;"",IF(PaymentSchedule3[[#This Row],[Scheduled Payment]]+PaymentSchedule3[[#This Row],[Extra
Payment]]&lt;=PaymentSchedule3[[#This Row],[Beginning
Balance]],PaymentSchedule3[[#This Row],[Beginning
Balance]]-PaymentSchedule3[[#This Row],[Principal]],0),"")</f>
        <v>183802.8336395683</v>
      </c>
      <c r="K122" s="61">
        <f>IF(PaymentSchedule3[[#This Row],[Payment Number]]&lt;&gt;"",SUM(INDEX(PaymentSchedule3[Interest],1,1):PaymentSchedule3[[#This Row],[Interest]]),"")</f>
        <v>131834.90304386654</v>
      </c>
    </row>
    <row r="123" spans="2:11" ht="32.1" customHeight="1" x14ac:dyDescent="0.2">
      <c r="B123" s="57">
        <f>IF(LoanIsGood,IF(ROW()-ROW(PaymentSchedule3[[#Headers],[Payment Number]])&gt;ScheduledNumberOfPayments,"",ROW()-ROW(PaymentSchedule3[[#Headers],[Payment Number]])),"")</f>
        <v>110</v>
      </c>
      <c r="C123" s="58">
        <f>IF(PaymentSchedule3[[#This Row],[Payment Number]]&lt;&gt;"",EOMONTH(LoanStartDate,ROW(PaymentSchedule3[[#This Row],[Payment Number]])-ROW(PaymentSchedule3[[#Headers],[Payment Number]])-2)+DAY(LoanStartDate),"")</f>
        <v>48611</v>
      </c>
      <c r="D123" s="59">
        <f>IF(PaymentSchedule3[[#This Row],[Payment Number]]&lt;&gt;"",IF(ROW()-ROW(PaymentSchedule3[[#Headers],[Beginning
Balance]])=1,LoanAmount,INDEX(PaymentSchedule3[Ending
Balance],ROW()-ROW(PaymentSchedule3[[#Headers],[Beginning
Balance]])-1)),"")</f>
        <v>183802.8336395683</v>
      </c>
      <c r="E123" s="60">
        <f>IF(PaymentSchedule3[[#This Row],[Payment Number]]&lt;&gt;"",ScheduledPayment,"")</f>
        <v>1373.1965917968894</v>
      </c>
      <c r="F12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2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23" s="59">
        <f>IF(PaymentSchedule3[[#This Row],[Payment Number]]&lt;&gt;"",PaymentSchedule3[[#This Row],[Total
Payment]]-PaymentSchedule3[[#This Row],[Interest]],"")</f>
        <v>218.30212042826861</v>
      </c>
      <c r="I123" s="61">
        <f>IF(PaymentSchedule3[[#This Row],[Payment Number]]&lt;&gt;"",PaymentSchedule3[[#This Row],[Beginning
Balance]]*(InterestRate/PaymentsPerYear),"")</f>
        <v>1154.8944713686208</v>
      </c>
      <c r="J123" s="59">
        <f>IF(PaymentSchedule3[[#This Row],[Payment Number]]&lt;&gt;"",IF(PaymentSchedule3[[#This Row],[Scheduled Payment]]+PaymentSchedule3[[#This Row],[Extra
Payment]]&lt;=PaymentSchedule3[[#This Row],[Beginning
Balance]],PaymentSchedule3[[#This Row],[Beginning
Balance]]-PaymentSchedule3[[#This Row],[Principal]],0),"")</f>
        <v>183584.53151914003</v>
      </c>
      <c r="K123" s="61">
        <f>IF(PaymentSchedule3[[#This Row],[Payment Number]]&lt;&gt;"",SUM(INDEX(PaymentSchedule3[Interest],1,1):PaymentSchedule3[[#This Row],[Interest]]),"")</f>
        <v>132989.79751523514</v>
      </c>
    </row>
    <row r="124" spans="2:11" ht="32.1" customHeight="1" x14ac:dyDescent="0.2">
      <c r="B124" s="57">
        <f>IF(LoanIsGood,IF(ROW()-ROW(PaymentSchedule3[[#Headers],[Payment Number]])&gt;ScheduledNumberOfPayments,"",ROW()-ROW(PaymentSchedule3[[#Headers],[Payment Number]])),"")</f>
        <v>111</v>
      </c>
      <c r="C124" s="58">
        <f>IF(PaymentSchedule3[[#This Row],[Payment Number]]&lt;&gt;"",EOMONTH(LoanStartDate,ROW(PaymentSchedule3[[#This Row],[Payment Number]])-ROW(PaymentSchedule3[[#Headers],[Payment Number]])-2)+DAY(LoanStartDate),"")</f>
        <v>48639</v>
      </c>
      <c r="D124" s="59">
        <f>IF(PaymentSchedule3[[#This Row],[Payment Number]]&lt;&gt;"",IF(ROW()-ROW(PaymentSchedule3[[#Headers],[Beginning
Balance]])=1,LoanAmount,INDEX(PaymentSchedule3[Ending
Balance],ROW()-ROW(PaymentSchedule3[[#Headers],[Beginning
Balance]])-1)),"")</f>
        <v>183584.53151914003</v>
      </c>
      <c r="E124" s="60">
        <f>IF(PaymentSchedule3[[#This Row],[Payment Number]]&lt;&gt;"",ScheduledPayment,"")</f>
        <v>1373.1965917968894</v>
      </c>
      <c r="F12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2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24" s="59">
        <f>IF(PaymentSchedule3[[#This Row],[Payment Number]]&lt;&gt;"",PaymentSchedule3[[#This Row],[Total
Payment]]-PaymentSchedule3[[#This Row],[Interest]],"")</f>
        <v>219.67378541829294</v>
      </c>
      <c r="I124" s="61">
        <f>IF(PaymentSchedule3[[#This Row],[Payment Number]]&lt;&gt;"",PaymentSchedule3[[#This Row],[Beginning
Balance]]*(InterestRate/PaymentsPerYear),"")</f>
        <v>1153.5228063785964</v>
      </c>
      <c r="J124" s="59">
        <f>IF(PaymentSchedule3[[#This Row],[Payment Number]]&lt;&gt;"",IF(PaymentSchedule3[[#This Row],[Scheduled Payment]]+PaymentSchedule3[[#This Row],[Extra
Payment]]&lt;=PaymentSchedule3[[#This Row],[Beginning
Balance]],PaymentSchedule3[[#This Row],[Beginning
Balance]]-PaymentSchedule3[[#This Row],[Principal]],0),"")</f>
        <v>183364.85773372173</v>
      </c>
      <c r="K124" s="61">
        <f>IF(PaymentSchedule3[[#This Row],[Payment Number]]&lt;&gt;"",SUM(INDEX(PaymentSchedule3[Interest],1,1):PaymentSchedule3[[#This Row],[Interest]]),"")</f>
        <v>134143.32032161375</v>
      </c>
    </row>
    <row r="125" spans="2:11" ht="32.1" customHeight="1" x14ac:dyDescent="0.2">
      <c r="B125" s="57">
        <f>IF(LoanIsGood,IF(ROW()-ROW(PaymentSchedule3[[#Headers],[Payment Number]])&gt;ScheduledNumberOfPayments,"",ROW()-ROW(PaymentSchedule3[[#Headers],[Payment Number]])),"")</f>
        <v>112</v>
      </c>
      <c r="C125" s="58">
        <f>IF(PaymentSchedule3[[#This Row],[Payment Number]]&lt;&gt;"",EOMONTH(LoanStartDate,ROW(PaymentSchedule3[[#This Row],[Payment Number]])-ROW(PaymentSchedule3[[#Headers],[Payment Number]])-2)+DAY(LoanStartDate),"")</f>
        <v>48670</v>
      </c>
      <c r="D125" s="59">
        <f>IF(PaymentSchedule3[[#This Row],[Payment Number]]&lt;&gt;"",IF(ROW()-ROW(PaymentSchedule3[[#Headers],[Beginning
Balance]])=1,LoanAmount,INDEX(PaymentSchedule3[Ending
Balance],ROW()-ROW(PaymentSchedule3[[#Headers],[Beginning
Balance]])-1)),"")</f>
        <v>183364.85773372173</v>
      </c>
      <c r="E125" s="60">
        <f>IF(PaymentSchedule3[[#This Row],[Payment Number]]&lt;&gt;"",ScheduledPayment,"")</f>
        <v>1373.1965917968894</v>
      </c>
      <c r="F12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2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25" s="59">
        <f>IF(PaymentSchedule3[[#This Row],[Payment Number]]&lt;&gt;"",PaymentSchedule3[[#This Row],[Total
Payment]]-PaymentSchedule3[[#This Row],[Interest]],"")</f>
        <v>221.05406903667131</v>
      </c>
      <c r="I125" s="61">
        <f>IF(PaymentSchedule3[[#This Row],[Payment Number]]&lt;&gt;"",PaymentSchedule3[[#This Row],[Beginning
Balance]]*(InterestRate/PaymentsPerYear),"")</f>
        <v>1152.1425227602181</v>
      </c>
      <c r="J125" s="59">
        <f>IF(PaymentSchedule3[[#This Row],[Payment Number]]&lt;&gt;"",IF(PaymentSchedule3[[#This Row],[Scheduled Payment]]+PaymentSchedule3[[#This Row],[Extra
Payment]]&lt;=PaymentSchedule3[[#This Row],[Beginning
Balance]],PaymentSchedule3[[#This Row],[Beginning
Balance]]-PaymentSchedule3[[#This Row],[Principal]],0),"")</f>
        <v>183143.80366468505</v>
      </c>
      <c r="K125" s="61">
        <f>IF(PaymentSchedule3[[#This Row],[Payment Number]]&lt;&gt;"",SUM(INDEX(PaymentSchedule3[Interest],1,1):PaymentSchedule3[[#This Row],[Interest]]),"")</f>
        <v>135295.46284437398</v>
      </c>
    </row>
    <row r="126" spans="2:11" ht="32.1" customHeight="1" x14ac:dyDescent="0.2">
      <c r="B126" s="57">
        <f>IF(LoanIsGood,IF(ROW()-ROW(PaymentSchedule3[[#Headers],[Payment Number]])&gt;ScheduledNumberOfPayments,"",ROW()-ROW(PaymentSchedule3[[#Headers],[Payment Number]])),"")</f>
        <v>113</v>
      </c>
      <c r="C126" s="58">
        <f>IF(PaymentSchedule3[[#This Row],[Payment Number]]&lt;&gt;"",EOMONTH(LoanStartDate,ROW(PaymentSchedule3[[#This Row],[Payment Number]])-ROW(PaymentSchedule3[[#Headers],[Payment Number]])-2)+DAY(LoanStartDate),"")</f>
        <v>48700</v>
      </c>
      <c r="D126" s="59">
        <f>IF(PaymentSchedule3[[#This Row],[Payment Number]]&lt;&gt;"",IF(ROW()-ROW(PaymentSchedule3[[#Headers],[Beginning
Balance]])=1,LoanAmount,INDEX(PaymentSchedule3[Ending
Balance],ROW()-ROW(PaymentSchedule3[[#Headers],[Beginning
Balance]])-1)),"")</f>
        <v>183143.80366468505</v>
      </c>
      <c r="E126" s="60">
        <f>IF(PaymentSchedule3[[#This Row],[Payment Number]]&lt;&gt;"",ScheduledPayment,"")</f>
        <v>1373.1965917968894</v>
      </c>
      <c r="F12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2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26" s="59">
        <f>IF(PaymentSchedule3[[#This Row],[Payment Number]]&lt;&gt;"",PaymentSchedule3[[#This Row],[Total
Payment]]-PaymentSchedule3[[#This Row],[Interest]],"")</f>
        <v>222.44302543711842</v>
      </c>
      <c r="I126" s="61">
        <f>IF(PaymentSchedule3[[#This Row],[Payment Number]]&lt;&gt;"",PaymentSchedule3[[#This Row],[Beginning
Balance]]*(InterestRate/PaymentsPerYear),"")</f>
        <v>1150.753566359771</v>
      </c>
      <c r="J126" s="59">
        <f>IF(PaymentSchedule3[[#This Row],[Payment Number]]&lt;&gt;"",IF(PaymentSchedule3[[#This Row],[Scheduled Payment]]+PaymentSchedule3[[#This Row],[Extra
Payment]]&lt;=PaymentSchedule3[[#This Row],[Beginning
Balance]],PaymentSchedule3[[#This Row],[Beginning
Balance]]-PaymentSchedule3[[#This Row],[Principal]],0),"")</f>
        <v>182921.36063924793</v>
      </c>
      <c r="K126" s="61">
        <f>IF(PaymentSchedule3[[#This Row],[Payment Number]]&lt;&gt;"",SUM(INDEX(PaymentSchedule3[Interest],1,1):PaymentSchedule3[[#This Row],[Interest]]),"")</f>
        <v>136446.21641073376</v>
      </c>
    </row>
    <row r="127" spans="2:11" ht="32.1" customHeight="1" x14ac:dyDescent="0.2">
      <c r="B127" s="57">
        <f>IF(LoanIsGood,IF(ROW()-ROW(PaymentSchedule3[[#Headers],[Payment Number]])&gt;ScheduledNumberOfPayments,"",ROW()-ROW(PaymentSchedule3[[#Headers],[Payment Number]])),"")</f>
        <v>114</v>
      </c>
      <c r="C127" s="58">
        <f>IF(PaymentSchedule3[[#This Row],[Payment Number]]&lt;&gt;"",EOMONTH(LoanStartDate,ROW(PaymentSchedule3[[#This Row],[Payment Number]])-ROW(PaymentSchedule3[[#Headers],[Payment Number]])-2)+DAY(LoanStartDate),"")</f>
        <v>48731</v>
      </c>
      <c r="D127" s="59">
        <f>IF(PaymentSchedule3[[#This Row],[Payment Number]]&lt;&gt;"",IF(ROW()-ROW(PaymentSchedule3[[#Headers],[Beginning
Balance]])=1,LoanAmount,INDEX(PaymentSchedule3[Ending
Balance],ROW()-ROW(PaymentSchedule3[[#Headers],[Beginning
Balance]])-1)),"")</f>
        <v>182921.36063924793</v>
      </c>
      <c r="E127" s="60">
        <f>IF(PaymentSchedule3[[#This Row],[Payment Number]]&lt;&gt;"",ScheduledPayment,"")</f>
        <v>1373.1965917968894</v>
      </c>
      <c r="F12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2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27" s="59">
        <f>IF(PaymentSchedule3[[#This Row],[Payment Number]]&lt;&gt;"",PaymentSchedule3[[#This Row],[Total
Payment]]-PaymentSchedule3[[#This Row],[Interest]],"")</f>
        <v>223.84070911361505</v>
      </c>
      <c r="I127" s="61">
        <f>IF(PaymentSchedule3[[#This Row],[Payment Number]]&lt;&gt;"",PaymentSchedule3[[#This Row],[Beginning
Balance]]*(InterestRate/PaymentsPerYear),"")</f>
        <v>1149.3558826832743</v>
      </c>
      <c r="J127" s="59">
        <f>IF(PaymentSchedule3[[#This Row],[Payment Number]]&lt;&gt;"",IF(PaymentSchedule3[[#This Row],[Scheduled Payment]]+PaymentSchedule3[[#This Row],[Extra
Payment]]&lt;=PaymentSchedule3[[#This Row],[Beginning
Balance]],PaymentSchedule3[[#This Row],[Beginning
Balance]]-PaymentSchedule3[[#This Row],[Principal]],0),"")</f>
        <v>182697.51993013432</v>
      </c>
      <c r="K127" s="61">
        <f>IF(PaymentSchedule3[[#This Row],[Payment Number]]&lt;&gt;"",SUM(INDEX(PaymentSchedule3[Interest],1,1):PaymentSchedule3[[#This Row],[Interest]]),"")</f>
        <v>137595.57229341703</v>
      </c>
    </row>
    <row r="128" spans="2:11" ht="32.1" customHeight="1" x14ac:dyDescent="0.2">
      <c r="B128" s="57">
        <f>IF(LoanIsGood,IF(ROW()-ROW(PaymentSchedule3[[#Headers],[Payment Number]])&gt;ScheduledNumberOfPayments,"",ROW()-ROW(PaymentSchedule3[[#Headers],[Payment Number]])),"")</f>
        <v>115</v>
      </c>
      <c r="C128" s="58">
        <f>IF(PaymentSchedule3[[#This Row],[Payment Number]]&lt;&gt;"",EOMONTH(LoanStartDate,ROW(PaymentSchedule3[[#This Row],[Payment Number]])-ROW(PaymentSchedule3[[#Headers],[Payment Number]])-2)+DAY(LoanStartDate),"")</f>
        <v>48761</v>
      </c>
      <c r="D128" s="59">
        <f>IF(PaymentSchedule3[[#This Row],[Payment Number]]&lt;&gt;"",IF(ROW()-ROW(PaymentSchedule3[[#Headers],[Beginning
Balance]])=1,LoanAmount,INDEX(PaymentSchedule3[Ending
Balance],ROW()-ROW(PaymentSchedule3[[#Headers],[Beginning
Balance]])-1)),"")</f>
        <v>182697.51993013432</v>
      </c>
      <c r="E128" s="60">
        <f>IF(PaymentSchedule3[[#This Row],[Payment Number]]&lt;&gt;"",ScheduledPayment,"")</f>
        <v>1373.1965917968894</v>
      </c>
      <c r="F12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2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28" s="59">
        <f>IF(PaymentSchedule3[[#This Row],[Payment Number]]&lt;&gt;"",PaymentSchedule3[[#This Row],[Total
Payment]]-PaymentSchedule3[[#This Row],[Interest]],"")</f>
        <v>225.24717490254557</v>
      </c>
      <c r="I128" s="61">
        <f>IF(PaymentSchedule3[[#This Row],[Payment Number]]&lt;&gt;"",PaymentSchedule3[[#This Row],[Beginning
Balance]]*(InterestRate/PaymentsPerYear),"")</f>
        <v>1147.9494168943438</v>
      </c>
      <c r="J128" s="59">
        <f>IF(PaymentSchedule3[[#This Row],[Payment Number]]&lt;&gt;"",IF(PaymentSchedule3[[#This Row],[Scheduled Payment]]+PaymentSchedule3[[#This Row],[Extra
Payment]]&lt;=PaymentSchedule3[[#This Row],[Beginning
Balance]],PaymentSchedule3[[#This Row],[Beginning
Balance]]-PaymentSchedule3[[#This Row],[Principal]],0),"")</f>
        <v>182472.27275523177</v>
      </c>
      <c r="K128" s="61">
        <f>IF(PaymentSchedule3[[#This Row],[Payment Number]]&lt;&gt;"",SUM(INDEX(PaymentSchedule3[Interest],1,1):PaymentSchedule3[[#This Row],[Interest]]),"")</f>
        <v>138743.52171031138</v>
      </c>
    </row>
    <row r="129" spans="2:11" ht="32.1" customHeight="1" x14ac:dyDescent="0.2">
      <c r="B129" s="57">
        <f>IF(LoanIsGood,IF(ROW()-ROW(PaymentSchedule3[[#Headers],[Payment Number]])&gt;ScheduledNumberOfPayments,"",ROW()-ROW(PaymentSchedule3[[#Headers],[Payment Number]])),"")</f>
        <v>116</v>
      </c>
      <c r="C129" s="58">
        <f>IF(PaymentSchedule3[[#This Row],[Payment Number]]&lt;&gt;"",EOMONTH(LoanStartDate,ROW(PaymentSchedule3[[#This Row],[Payment Number]])-ROW(PaymentSchedule3[[#Headers],[Payment Number]])-2)+DAY(LoanStartDate),"")</f>
        <v>48792</v>
      </c>
      <c r="D129" s="59">
        <f>IF(PaymentSchedule3[[#This Row],[Payment Number]]&lt;&gt;"",IF(ROW()-ROW(PaymentSchedule3[[#Headers],[Beginning
Balance]])=1,LoanAmount,INDEX(PaymentSchedule3[Ending
Balance],ROW()-ROW(PaymentSchedule3[[#Headers],[Beginning
Balance]])-1)),"")</f>
        <v>182472.27275523177</v>
      </c>
      <c r="E129" s="60">
        <f>IF(PaymentSchedule3[[#This Row],[Payment Number]]&lt;&gt;"",ScheduledPayment,"")</f>
        <v>1373.1965917968894</v>
      </c>
      <c r="F12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2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29" s="59">
        <f>IF(PaymentSchedule3[[#This Row],[Payment Number]]&lt;&gt;"",PaymentSchedule3[[#This Row],[Total
Payment]]-PaymentSchedule3[[#This Row],[Interest]],"")</f>
        <v>226.66247798484983</v>
      </c>
      <c r="I129" s="61">
        <f>IF(PaymentSchedule3[[#This Row],[Payment Number]]&lt;&gt;"",PaymentSchedule3[[#This Row],[Beginning
Balance]]*(InterestRate/PaymentsPerYear),"")</f>
        <v>1146.5341138120395</v>
      </c>
      <c r="J129" s="59">
        <f>IF(PaymentSchedule3[[#This Row],[Payment Number]]&lt;&gt;"",IF(PaymentSchedule3[[#This Row],[Scheduled Payment]]+PaymentSchedule3[[#This Row],[Extra
Payment]]&lt;=PaymentSchedule3[[#This Row],[Beginning
Balance]],PaymentSchedule3[[#This Row],[Beginning
Balance]]-PaymentSchedule3[[#This Row],[Principal]],0),"")</f>
        <v>182245.61027724692</v>
      </c>
      <c r="K129" s="61">
        <f>IF(PaymentSchedule3[[#This Row],[Payment Number]]&lt;&gt;"",SUM(INDEX(PaymentSchedule3[Interest],1,1):PaymentSchedule3[[#This Row],[Interest]]),"")</f>
        <v>139890.05582412341</v>
      </c>
    </row>
    <row r="130" spans="2:11" ht="32.1" customHeight="1" x14ac:dyDescent="0.2">
      <c r="B130" s="57">
        <f>IF(LoanIsGood,IF(ROW()-ROW(PaymentSchedule3[[#Headers],[Payment Number]])&gt;ScheduledNumberOfPayments,"",ROW()-ROW(PaymentSchedule3[[#Headers],[Payment Number]])),"")</f>
        <v>117</v>
      </c>
      <c r="C130" s="58">
        <f>IF(PaymentSchedule3[[#This Row],[Payment Number]]&lt;&gt;"",EOMONTH(LoanStartDate,ROW(PaymentSchedule3[[#This Row],[Payment Number]])-ROW(PaymentSchedule3[[#Headers],[Payment Number]])-2)+DAY(LoanStartDate),"")</f>
        <v>48823</v>
      </c>
      <c r="D130" s="59">
        <f>IF(PaymentSchedule3[[#This Row],[Payment Number]]&lt;&gt;"",IF(ROW()-ROW(PaymentSchedule3[[#Headers],[Beginning
Balance]])=1,LoanAmount,INDEX(PaymentSchedule3[Ending
Balance],ROW()-ROW(PaymentSchedule3[[#Headers],[Beginning
Balance]])-1)),"")</f>
        <v>182245.61027724692</v>
      </c>
      <c r="E130" s="60">
        <f>IF(PaymentSchedule3[[#This Row],[Payment Number]]&lt;&gt;"",ScheduledPayment,"")</f>
        <v>1373.1965917968894</v>
      </c>
      <c r="F13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30" s="59">
        <f>IF(PaymentSchedule3[[#This Row],[Payment Number]]&lt;&gt;"",PaymentSchedule3[[#This Row],[Total
Payment]]-PaymentSchedule3[[#This Row],[Interest]],"")</f>
        <v>228.08667388818799</v>
      </c>
      <c r="I130" s="61">
        <f>IF(PaymentSchedule3[[#This Row],[Payment Number]]&lt;&gt;"",PaymentSchedule3[[#This Row],[Beginning
Balance]]*(InterestRate/PaymentsPerYear),"")</f>
        <v>1145.1099179087014</v>
      </c>
      <c r="J130" s="59">
        <f>IF(PaymentSchedule3[[#This Row],[Payment Number]]&lt;&gt;"",IF(PaymentSchedule3[[#This Row],[Scheduled Payment]]+PaymentSchedule3[[#This Row],[Extra
Payment]]&lt;=PaymentSchedule3[[#This Row],[Beginning
Balance]],PaymentSchedule3[[#This Row],[Beginning
Balance]]-PaymentSchedule3[[#This Row],[Principal]],0),"")</f>
        <v>182017.52360335874</v>
      </c>
      <c r="K130" s="61">
        <f>IF(PaymentSchedule3[[#This Row],[Payment Number]]&lt;&gt;"",SUM(INDEX(PaymentSchedule3[Interest],1,1):PaymentSchedule3[[#This Row],[Interest]]),"")</f>
        <v>141035.16574203211</v>
      </c>
    </row>
    <row r="131" spans="2:11" ht="32.1" customHeight="1" x14ac:dyDescent="0.2">
      <c r="B131" s="57">
        <f>IF(LoanIsGood,IF(ROW()-ROW(PaymentSchedule3[[#Headers],[Payment Number]])&gt;ScheduledNumberOfPayments,"",ROW()-ROW(PaymentSchedule3[[#Headers],[Payment Number]])),"")</f>
        <v>118</v>
      </c>
      <c r="C131" s="58">
        <f>IF(PaymentSchedule3[[#This Row],[Payment Number]]&lt;&gt;"",EOMONTH(LoanStartDate,ROW(PaymentSchedule3[[#This Row],[Payment Number]])-ROW(PaymentSchedule3[[#Headers],[Payment Number]])-2)+DAY(LoanStartDate),"")</f>
        <v>48853</v>
      </c>
      <c r="D131" s="59">
        <f>IF(PaymentSchedule3[[#This Row],[Payment Number]]&lt;&gt;"",IF(ROW()-ROW(PaymentSchedule3[[#Headers],[Beginning
Balance]])=1,LoanAmount,INDEX(PaymentSchedule3[Ending
Balance],ROW()-ROW(PaymentSchedule3[[#Headers],[Beginning
Balance]])-1)),"")</f>
        <v>182017.52360335874</v>
      </c>
      <c r="E131" s="60">
        <f>IF(PaymentSchedule3[[#This Row],[Payment Number]]&lt;&gt;"",ScheduledPayment,"")</f>
        <v>1373.1965917968894</v>
      </c>
      <c r="F13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31" s="59">
        <f>IF(PaymentSchedule3[[#This Row],[Payment Number]]&lt;&gt;"",PaymentSchedule3[[#This Row],[Total
Payment]]-PaymentSchedule3[[#This Row],[Interest]],"")</f>
        <v>229.51981848911873</v>
      </c>
      <c r="I131" s="61">
        <f>IF(PaymentSchedule3[[#This Row],[Payment Number]]&lt;&gt;"",PaymentSchedule3[[#This Row],[Beginning
Balance]]*(InterestRate/PaymentsPerYear),"")</f>
        <v>1143.6767733077706</v>
      </c>
      <c r="J131" s="59">
        <f>IF(PaymentSchedule3[[#This Row],[Payment Number]]&lt;&gt;"",IF(PaymentSchedule3[[#This Row],[Scheduled Payment]]+PaymentSchedule3[[#This Row],[Extra
Payment]]&lt;=PaymentSchedule3[[#This Row],[Beginning
Balance]],PaymentSchedule3[[#This Row],[Beginning
Balance]]-PaymentSchedule3[[#This Row],[Principal]],0),"")</f>
        <v>181788.00378486962</v>
      </c>
      <c r="K131" s="61">
        <f>IF(PaymentSchedule3[[#This Row],[Payment Number]]&lt;&gt;"",SUM(INDEX(PaymentSchedule3[Interest],1,1):PaymentSchedule3[[#This Row],[Interest]]),"")</f>
        <v>142178.84251533987</v>
      </c>
    </row>
    <row r="132" spans="2:11" ht="32.1" customHeight="1" x14ac:dyDescent="0.2">
      <c r="B132" s="57">
        <f>IF(LoanIsGood,IF(ROW()-ROW(PaymentSchedule3[[#Headers],[Payment Number]])&gt;ScheduledNumberOfPayments,"",ROW()-ROW(PaymentSchedule3[[#Headers],[Payment Number]])),"")</f>
        <v>119</v>
      </c>
      <c r="C132" s="58">
        <f>IF(PaymentSchedule3[[#This Row],[Payment Number]]&lt;&gt;"",EOMONTH(LoanStartDate,ROW(PaymentSchedule3[[#This Row],[Payment Number]])-ROW(PaymentSchedule3[[#Headers],[Payment Number]])-2)+DAY(LoanStartDate),"")</f>
        <v>48884</v>
      </c>
      <c r="D132" s="59">
        <f>IF(PaymentSchedule3[[#This Row],[Payment Number]]&lt;&gt;"",IF(ROW()-ROW(PaymentSchedule3[[#Headers],[Beginning
Balance]])=1,LoanAmount,INDEX(PaymentSchedule3[Ending
Balance],ROW()-ROW(PaymentSchedule3[[#Headers],[Beginning
Balance]])-1)),"")</f>
        <v>181788.00378486962</v>
      </c>
      <c r="E132" s="60">
        <f>IF(PaymentSchedule3[[#This Row],[Payment Number]]&lt;&gt;"",ScheduledPayment,"")</f>
        <v>1373.1965917968894</v>
      </c>
      <c r="F13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32" s="59">
        <f>IF(PaymentSchedule3[[#This Row],[Payment Number]]&lt;&gt;"",PaymentSchedule3[[#This Row],[Total
Payment]]-PaymentSchedule3[[#This Row],[Interest]],"")</f>
        <v>230.96196801529209</v>
      </c>
      <c r="I132" s="61">
        <f>IF(PaymentSchedule3[[#This Row],[Payment Number]]&lt;&gt;"",PaymentSchedule3[[#This Row],[Beginning
Balance]]*(InterestRate/PaymentsPerYear),"")</f>
        <v>1142.2346237815973</v>
      </c>
      <c r="J132" s="59">
        <f>IF(PaymentSchedule3[[#This Row],[Payment Number]]&lt;&gt;"",IF(PaymentSchedule3[[#This Row],[Scheduled Payment]]+PaymentSchedule3[[#This Row],[Extra
Payment]]&lt;=PaymentSchedule3[[#This Row],[Beginning
Balance]],PaymentSchedule3[[#This Row],[Beginning
Balance]]-PaymentSchedule3[[#This Row],[Principal]],0),"")</f>
        <v>181557.04181685433</v>
      </c>
      <c r="K132" s="61">
        <f>IF(PaymentSchedule3[[#This Row],[Payment Number]]&lt;&gt;"",SUM(INDEX(PaymentSchedule3[Interest],1,1):PaymentSchedule3[[#This Row],[Interest]]),"")</f>
        <v>143321.07713912148</v>
      </c>
    </row>
    <row r="133" spans="2:11" ht="32.1" customHeight="1" x14ac:dyDescent="0.2">
      <c r="B133" s="66">
        <f>IF(LoanIsGood,IF(ROW()-ROW(PaymentSchedule3[[#Headers],[Payment Number]])&gt;ScheduledNumberOfPayments,"",ROW()-ROW(PaymentSchedule3[[#Headers],[Payment Number]])),"")</f>
        <v>120</v>
      </c>
      <c r="C133" s="67">
        <f>IF(PaymentSchedule3[[#This Row],[Payment Number]]&lt;&gt;"",EOMONTH(LoanStartDate,ROW(PaymentSchedule3[[#This Row],[Payment Number]])-ROW(PaymentSchedule3[[#Headers],[Payment Number]])-2)+DAY(LoanStartDate),"")</f>
        <v>48914</v>
      </c>
      <c r="D133" s="68">
        <f>IF(PaymentSchedule3[[#This Row],[Payment Number]]&lt;&gt;"",IF(ROW()-ROW(PaymentSchedule3[[#Headers],[Beginning
Balance]])=1,LoanAmount,INDEX(PaymentSchedule3[Ending
Balance],ROW()-ROW(PaymentSchedule3[[#Headers],[Beginning
Balance]])-1)),"")</f>
        <v>181557.04181685433</v>
      </c>
      <c r="E133" s="69">
        <f>IF(PaymentSchedule3[[#This Row],[Payment Number]]&lt;&gt;"",ScheduledPayment,"")</f>
        <v>1373.1965917968894</v>
      </c>
      <c r="F133" s="68">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3" s="68">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33" s="68">
        <f>IF(PaymentSchedule3[[#This Row],[Payment Number]]&lt;&gt;"",PaymentSchedule3[[#This Row],[Total
Payment]]-PaymentSchedule3[[#This Row],[Interest]],"")</f>
        <v>232.41317904765492</v>
      </c>
      <c r="I133" s="70">
        <f>IF(PaymentSchedule3[[#This Row],[Payment Number]]&lt;&gt;"",PaymentSchedule3[[#This Row],[Beginning
Balance]]*(InterestRate/PaymentsPerYear),"")</f>
        <v>1140.7834127492345</v>
      </c>
      <c r="J133" s="68">
        <f>IF(PaymentSchedule3[[#This Row],[Payment Number]]&lt;&gt;"",IF(PaymentSchedule3[[#This Row],[Scheduled Payment]]+PaymentSchedule3[[#This Row],[Extra
Payment]]&lt;=PaymentSchedule3[[#This Row],[Beginning
Balance]],PaymentSchedule3[[#This Row],[Beginning
Balance]]-PaymentSchedule3[[#This Row],[Principal]],0),"")</f>
        <v>181324.62863780666</v>
      </c>
      <c r="K133" s="70">
        <f>IF(PaymentSchedule3[[#This Row],[Payment Number]]&lt;&gt;"",SUM(INDEX(PaymentSchedule3[Interest],1,1):PaymentSchedule3[[#This Row],[Interest]]),"")</f>
        <v>144461.86055187072</v>
      </c>
    </row>
    <row r="134" spans="2:11" ht="32.1" customHeight="1" x14ac:dyDescent="0.2">
      <c r="B134" s="57">
        <f>IF(LoanIsGood,IF(ROW()-ROW(PaymentSchedule3[[#Headers],[Payment Number]])&gt;ScheduledNumberOfPayments,"",ROW()-ROW(PaymentSchedule3[[#Headers],[Payment Number]])),"")</f>
        <v>121</v>
      </c>
      <c r="C134" s="58">
        <f>IF(PaymentSchedule3[[#This Row],[Payment Number]]&lt;&gt;"",EOMONTH(LoanStartDate,ROW(PaymentSchedule3[[#This Row],[Payment Number]])-ROW(PaymentSchedule3[[#Headers],[Payment Number]])-2)+DAY(LoanStartDate),"")</f>
        <v>48945</v>
      </c>
      <c r="D134" s="59">
        <f>IF(PaymentSchedule3[[#This Row],[Payment Number]]&lt;&gt;"",IF(ROW()-ROW(PaymentSchedule3[[#Headers],[Beginning
Balance]])=1,LoanAmount,INDEX(PaymentSchedule3[Ending
Balance],ROW()-ROW(PaymentSchedule3[[#Headers],[Beginning
Balance]])-1)),"")</f>
        <v>181324.62863780666</v>
      </c>
      <c r="E134" s="60">
        <f>IF(PaymentSchedule3[[#This Row],[Payment Number]]&lt;&gt;"",ScheduledPayment,"")</f>
        <v>1373.1965917968894</v>
      </c>
      <c r="F13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34" s="59">
        <f>IF(PaymentSchedule3[[#This Row],[Payment Number]]&lt;&gt;"",PaymentSchedule3[[#This Row],[Total
Payment]]-PaymentSchedule3[[#This Row],[Interest]],"")</f>
        <v>233.87350852267105</v>
      </c>
      <c r="I134" s="61">
        <f>IF(PaymentSchedule3[[#This Row],[Payment Number]]&lt;&gt;"",PaymentSchedule3[[#This Row],[Beginning
Balance]]*(InterestRate/PaymentsPerYear),"")</f>
        <v>1139.3230832742183</v>
      </c>
      <c r="J134" s="59">
        <f>IF(PaymentSchedule3[[#This Row],[Payment Number]]&lt;&gt;"",IF(PaymentSchedule3[[#This Row],[Scheduled Payment]]+PaymentSchedule3[[#This Row],[Extra
Payment]]&lt;=PaymentSchedule3[[#This Row],[Beginning
Balance]],PaymentSchedule3[[#This Row],[Beginning
Balance]]-PaymentSchedule3[[#This Row],[Principal]],0),"")</f>
        <v>181090.75512928399</v>
      </c>
      <c r="K134" s="61">
        <f>IF(PaymentSchedule3[[#This Row],[Payment Number]]&lt;&gt;"",SUM(INDEX(PaymentSchedule3[Interest],1,1):PaymentSchedule3[[#This Row],[Interest]]),"")</f>
        <v>145601.18363514493</v>
      </c>
    </row>
    <row r="135" spans="2:11" ht="32.1" customHeight="1" x14ac:dyDescent="0.2">
      <c r="B135" s="57">
        <f>IF(LoanIsGood,IF(ROW()-ROW(PaymentSchedule3[[#Headers],[Payment Number]])&gt;ScheduledNumberOfPayments,"",ROW()-ROW(PaymentSchedule3[[#Headers],[Payment Number]])),"")</f>
        <v>122</v>
      </c>
      <c r="C135" s="58">
        <f>IF(PaymentSchedule3[[#This Row],[Payment Number]]&lt;&gt;"",EOMONTH(LoanStartDate,ROW(PaymentSchedule3[[#This Row],[Payment Number]])-ROW(PaymentSchedule3[[#Headers],[Payment Number]])-2)+DAY(LoanStartDate),"")</f>
        <v>48976</v>
      </c>
      <c r="D135" s="59">
        <f>IF(PaymentSchedule3[[#This Row],[Payment Number]]&lt;&gt;"",IF(ROW()-ROW(PaymentSchedule3[[#Headers],[Beginning
Balance]])=1,LoanAmount,INDEX(PaymentSchedule3[Ending
Balance],ROW()-ROW(PaymentSchedule3[[#Headers],[Beginning
Balance]])-1)),"")</f>
        <v>181090.75512928399</v>
      </c>
      <c r="E135" s="60">
        <f>IF(PaymentSchedule3[[#This Row],[Payment Number]]&lt;&gt;"",ScheduledPayment,"")</f>
        <v>1373.1965917968894</v>
      </c>
      <c r="F13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35" s="59">
        <f>IF(PaymentSchedule3[[#This Row],[Payment Number]]&lt;&gt;"",PaymentSchedule3[[#This Row],[Total
Payment]]-PaymentSchedule3[[#This Row],[Interest]],"")</f>
        <v>235.34301373455514</v>
      </c>
      <c r="I135" s="61">
        <f>IF(PaymentSchedule3[[#This Row],[Payment Number]]&lt;&gt;"",PaymentSchedule3[[#This Row],[Beginning
Balance]]*(InterestRate/PaymentsPerYear),"")</f>
        <v>1137.8535780623342</v>
      </c>
      <c r="J135" s="59">
        <f>IF(PaymentSchedule3[[#This Row],[Payment Number]]&lt;&gt;"",IF(PaymentSchedule3[[#This Row],[Scheduled Payment]]+PaymentSchedule3[[#This Row],[Extra
Payment]]&lt;=PaymentSchedule3[[#This Row],[Beginning
Balance]],PaymentSchedule3[[#This Row],[Beginning
Balance]]-PaymentSchedule3[[#This Row],[Principal]],0),"")</f>
        <v>180855.41211554944</v>
      </c>
      <c r="K135" s="61">
        <f>IF(PaymentSchedule3[[#This Row],[Payment Number]]&lt;&gt;"",SUM(INDEX(PaymentSchedule3[Interest],1,1):PaymentSchedule3[[#This Row],[Interest]]),"")</f>
        <v>146739.03721320725</v>
      </c>
    </row>
    <row r="136" spans="2:11" ht="32.1" customHeight="1" x14ac:dyDescent="0.2">
      <c r="B136" s="57">
        <f>IF(LoanIsGood,IF(ROW()-ROW(PaymentSchedule3[[#Headers],[Payment Number]])&gt;ScheduledNumberOfPayments,"",ROW()-ROW(PaymentSchedule3[[#Headers],[Payment Number]])),"")</f>
        <v>123</v>
      </c>
      <c r="C136" s="58">
        <f>IF(PaymentSchedule3[[#This Row],[Payment Number]]&lt;&gt;"",EOMONTH(LoanStartDate,ROW(PaymentSchedule3[[#This Row],[Payment Number]])-ROW(PaymentSchedule3[[#Headers],[Payment Number]])-2)+DAY(LoanStartDate),"")</f>
        <v>49004</v>
      </c>
      <c r="D136" s="59">
        <f>IF(PaymentSchedule3[[#This Row],[Payment Number]]&lt;&gt;"",IF(ROW()-ROW(PaymentSchedule3[[#Headers],[Beginning
Balance]])=1,LoanAmount,INDEX(PaymentSchedule3[Ending
Balance],ROW()-ROW(PaymentSchedule3[[#Headers],[Beginning
Balance]])-1)),"")</f>
        <v>180855.41211554944</v>
      </c>
      <c r="E136" s="60">
        <f>IF(PaymentSchedule3[[#This Row],[Payment Number]]&lt;&gt;"",ScheduledPayment,"")</f>
        <v>1373.1965917968894</v>
      </c>
      <c r="F13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36" s="59">
        <f>IF(PaymentSchedule3[[#This Row],[Payment Number]]&lt;&gt;"",PaymentSchedule3[[#This Row],[Total
Payment]]-PaymentSchedule3[[#This Row],[Interest]],"")</f>
        <v>236.82175233752059</v>
      </c>
      <c r="I136" s="61">
        <f>IF(PaymentSchedule3[[#This Row],[Payment Number]]&lt;&gt;"",PaymentSchedule3[[#This Row],[Beginning
Balance]]*(InterestRate/PaymentsPerYear),"")</f>
        <v>1136.3748394593688</v>
      </c>
      <c r="J136" s="59">
        <f>IF(PaymentSchedule3[[#This Row],[Payment Number]]&lt;&gt;"",IF(PaymentSchedule3[[#This Row],[Scheduled Payment]]+PaymentSchedule3[[#This Row],[Extra
Payment]]&lt;=PaymentSchedule3[[#This Row],[Beginning
Balance]],PaymentSchedule3[[#This Row],[Beginning
Balance]]-PaymentSchedule3[[#This Row],[Principal]],0),"")</f>
        <v>180618.59036321193</v>
      </c>
      <c r="K136" s="61">
        <f>IF(PaymentSchedule3[[#This Row],[Payment Number]]&lt;&gt;"",SUM(INDEX(PaymentSchedule3[Interest],1,1):PaymentSchedule3[[#This Row],[Interest]]),"")</f>
        <v>147875.41205266662</v>
      </c>
    </row>
    <row r="137" spans="2:11" ht="32.1" customHeight="1" x14ac:dyDescent="0.2">
      <c r="B137" s="57">
        <f>IF(LoanIsGood,IF(ROW()-ROW(PaymentSchedule3[[#Headers],[Payment Number]])&gt;ScheduledNumberOfPayments,"",ROW()-ROW(PaymentSchedule3[[#Headers],[Payment Number]])),"")</f>
        <v>124</v>
      </c>
      <c r="C137" s="58">
        <f>IF(PaymentSchedule3[[#This Row],[Payment Number]]&lt;&gt;"",EOMONTH(LoanStartDate,ROW(PaymentSchedule3[[#This Row],[Payment Number]])-ROW(PaymentSchedule3[[#Headers],[Payment Number]])-2)+DAY(LoanStartDate),"")</f>
        <v>49035</v>
      </c>
      <c r="D137" s="59">
        <f>IF(PaymentSchedule3[[#This Row],[Payment Number]]&lt;&gt;"",IF(ROW()-ROW(PaymentSchedule3[[#Headers],[Beginning
Balance]])=1,LoanAmount,INDEX(PaymentSchedule3[Ending
Balance],ROW()-ROW(PaymentSchedule3[[#Headers],[Beginning
Balance]])-1)),"")</f>
        <v>180618.59036321193</v>
      </c>
      <c r="E137" s="60">
        <f>IF(PaymentSchedule3[[#This Row],[Payment Number]]&lt;&gt;"",ScheduledPayment,"")</f>
        <v>1373.1965917968894</v>
      </c>
      <c r="F13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37" s="59">
        <f>IF(PaymentSchedule3[[#This Row],[Payment Number]]&lt;&gt;"",PaymentSchedule3[[#This Row],[Total
Payment]]-PaymentSchedule3[[#This Row],[Interest]],"")</f>
        <v>238.30978234804115</v>
      </c>
      <c r="I137" s="61">
        <f>IF(PaymentSchedule3[[#This Row],[Payment Number]]&lt;&gt;"",PaymentSchedule3[[#This Row],[Beginning
Balance]]*(InterestRate/PaymentsPerYear),"")</f>
        <v>1134.8868094488482</v>
      </c>
      <c r="J137" s="59">
        <f>IF(PaymentSchedule3[[#This Row],[Payment Number]]&lt;&gt;"",IF(PaymentSchedule3[[#This Row],[Scheduled Payment]]+PaymentSchedule3[[#This Row],[Extra
Payment]]&lt;=PaymentSchedule3[[#This Row],[Beginning
Balance]],PaymentSchedule3[[#This Row],[Beginning
Balance]]-PaymentSchedule3[[#This Row],[Principal]],0),"")</f>
        <v>180380.28058086388</v>
      </c>
      <c r="K137" s="61">
        <f>IF(PaymentSchedule3[[#This Row],[Payment Number]]&lt;&gt;"",SUM(INDEX(PaymentSchedule3[Interest],1,1):PaymentSchedule3[[#This Row],[Interest]]),"")</f>
        <v>149010.29886211548</v>
      </c>
    </row>
    <row r="138" spans="2:11" ht="32.1" customHeight="1" x14ac:dyDescent="0.2">
      <c r="B138" s="57">
        <f>IF(LoanIsGood,IF(ROW()-ROW(PaymentSchedule3[[#Headers],[Payment Number]])&gt;ScheduledNumberOfPayments,"",ROW()-ROW(PaymentSchedule3[[#Headers],[Payment Number]])),"")</f>
        <v>125</v>
      </c>
      <c r="C138" s="58">
        <f>IF(PaymentSchedule3[[#This Row],[Payment Number]]&lt;&gt;"",EOMONTH(LoanStartDate,ROW(PaymentSchedule3[[#This Row],[Payment Number]])-ROW(PaymentSchedule3[[#Headers],[Payment Number]])-2)+DAY(LoanStartDate),"")</f>
        <v>49065</v>
      </c>
      <c r="D138" s="59">
        <f>IF(PaymentSchedule3[[#This Row],[Payment Number]]&lt;&gt;"",IF(ROW()-ROW(PaymentSchedule3[[#Headers],[Beginning
Balance]])=1,LoanAmount,INDEX(PaymentSchedule3[Ending
Balance],ROW()-ROW(PaymentSchedule3[[#Headers],[Beginning
Balance]])-1)),"")</f>
        <v>180380.28058086388</v>
      </c>
      <c r="E138" s="60">
        <f>IF(PaymentSchedule3[[#This Row],[Payment Number]]&lt;&gt;"",ScheduledPayment,"")</f>
        <v>1373.1965917968894</v>
      </c>
      <c r="F13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38" s="59">
        <f>IF(PaymentSchedule3[[#This Row],[Payment Number]]&lt;&gt;"",PaymentSchedule3[[#This Row],[Total
Payment]]-PaymentSchedule3[[#This Row],[Interest]],"")</f>
        <v>239.80716214712811</v>
      </c>
      <c r="I138" s="61">
        <f>IF(PaymentSchedule3[[#This Row],[Payment Number]]&lt;&gt;"",PaymentSchedule3[[#This Row],[Beginning
Balance]]*(InterestRate/PaymentsPerYear),"")</f>
        <v>1133.3894296497613</v>
      </c>
      <c r="J138" s="59">
        <f>IF(PaymentSchedule3[[#This Row],[Payment Number]]&lt;&gt;"",IF(PaymentSchedule3[[#This Row],[Scheduled Payment]]+PaymentSchedule3[[#This Row],[Extra
Payment]]&lt;=PaymentSchedule3[[#This Row],[Beginning
Balance]],PaymentSchedule3[[#This Row],[Beginning
Balance]]-PaymentSchedule3[[#This Row],[Principal]],0),"")</f>
        <v>180140.47341871675</v>
      </c>
      <c r="K138" s="61">
        <f>IF(PaymentSchedule3[[#This Row],[Payment Number]]&lt;&gt;"",SUM(INDEX(PaymentSchedule3[Interest],1,1):PaymentSchedule3[[#This Row],[Interest]]),"")</f>
        <v>150143.68829176525</v>
      </c>
    </row>
    <row r="139" spans="2:11" ht="32.1" customHeight="1" x14ac:dyDescent="0.2">
      <c r="B139" s="57">
        <f>IF(LoanIsGood,IF(ROW()-ROW(PaymentSchedule3[[#Headers],[Payment Number]])&gt;ScheduledNumberOfPayments,"",ROW()-ROW(PaymentSchedule3[[#Headers],[Payment Number]])),"")</f>
        <v>126</v>
      </c>
      <c r="C139" s="58">
        <f>IF(PaymentSchedule3[[#This Row],[Payment Number]]&lt;&gt;"",EOMONTH(LoanStartDate,ROW(PaymentSchedule3[[#This Row],[Payment Number]])-ROW(PaymentSchedule3[[#Headers],[Payment Number]])-2)+DAY(LoanStartDate),"")</f>
        <v>49096</v>
      </c>
      <c r="D139" s="59">
        <f>IF(PaymentSchedule3[[#This Row],[Payment Number]]&lt;&gt;"",IF(ROW()-ROW(PaymentSchedule3[[#Headers],[Beginning
Balance]])=1,LoanAmount,INDEX(PaymentSchedule3[Ending
Balance],ROW()-ROW(PaymentSchedule3[[#Headers],[Beginning
Balance]])-1)),"")</f>
        <v>180140.47341871675</v>
      </c>
      <c r="E139" s="60">
        <f>IF(PaymentSchedule3[[#This Row],[Payment Number]]&lt;&gt;"",ScheduledPayment,"")</f>
        <v>1373.1965917968894</v>
      </c>
      <c r="F13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39" s="59">
        <f>IF(PaymentSchedule3[[#This Row],[Payment Number]]&lt;&gt;"",PaymentSchedule3[[#This Row],[Total
Payment]]-PaymentSchedule3[[#This Row],[Interest]],"")</f>
        <v>241.31395048261925</v>
      </c>
      <c r="I139" s="61">
        <f>IF(PaymentSchedule3[[#This Row],[Payment Number]]&lt;&gt;"",PaymentSchedule3[[#This Row],[Beginning
Balance]]*(InterestRate/PaymentsPerYear),"")</f>
        <v>1131.8826413142701</v>
      </c>
      <c r="J139" s="59">
        <f>IF(PaymentSchedule3[[#This Row],[Payment Number]]&lt;&gt;"",IF(PaymentSchedule3[[#This Row],[Scheduled Payment]]+PaymentSchedule3[[#This Row],[Extra
Payment]]&lt;=PaymentSchedule3[[#This Row],[Beginning
Balance]],PaymentSchedule3[[#This Row],[Beginning
Balance]]-PaymentSchedule3[[#This Row],[Principal]],0),"")</f>
        <v>179899.15946823414</v>
      </c>
      <c r="K139" s="61">
        <f>IF(PaymentSchedule3[[#This Row],[Payment Number]]&lt;&gt;"",SUM(INDEX(PaymentSchedule3[Interest],1,1):PaymentSchedule3[[#This Row],[Interest]]),"")</f>
        <v>151275.57093307952</v>
      </c>
    </row>
    <row r="140" spans="2:11" ht="32.1" customHeight="1" x14ac:dyDescent="0.2">
      <c r="B140" s="57">
        <f>IF(LoanIsGood,IF(ROW()-ROW(PaymentSchedule3[[#Headers],[Payment Number]])&gt;ScheduledNumberOfPayments,"",ROW()-ROW(PaymentSchedule3[[#Headers],[Payment Number]])),"")</f>
        <v>127</v>
      </c>
      <c r="C140" s="58">
        <f>IF(PaymentSchedule3[[#This Row],[Payment Number]]&lt;&gt;"",EOMONTH(LoanStartDate,ROW(PaymentSchedule3[[#This Row],[Payment Number]])-ROW(PaymentSchedule3[[#Headers],[Payment Number]])-2)+DAY(LoanStartDate),"")</f>
        <v>49126</v>
      </c>
      <c r="D140" s="59">
        <f>IF(PaymentSchedule3[[#This Row],[Payment Number]]&lt;&gt;"",IF(ROW()-ROW(PaymentSchedule3[[#Headers],[Beginning
Balance]])=1,LoanAmount,INDEX(PaymentSchedule3[Ending
Balance],ROW()-ROW(PaymentSchedule3[[#Headers],[Beginning
Balance]])-1)),"")</f>
        <v>179899.15946823414</v>
      </c>
      <c r="E140" s="60">
        <f>IF(PaymentSchedule3[[#This Row],[Payment Number]]&lt;&gt;"",ScheduledPayment,"")</f>
        <v>1373.1965917968894</v>
      </c>
      <c r="F14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40" s="59">
        <f>IF(PaymentSchedule3[[#This Row],[Payment Number]]&lt;&gt;"",PaymentSchedule3[[#This Row],[Total
Payment]]-PaymentSchedule3[[#This Row],[Interest]],"")</f>
        <v>242.8302064714851</v>
      </c>
      <c r="I140" s="61">
        <f>IF(PaymentSchedule3[[#This Row],[Payment Number]]&lt;&gt;"",PaymentSchedule3[[#This Row],[Beginning
Balance]]*(InterestRate/PaymentsPerYear),"")</f>
        <v>1130.3663853254043</v>
      </c>
      <c r="J140" s="59">
        <f>IF(PaymentSchedule3[[#This Row],[Payment Number]]&lt;&gt;"",IF(PaymentSchedule3[[#This Row],[Scheduled Payment]]+PaymentSchedule3[[#This Row],[Extra
Payment]]&lt;=PaymentSchedule3[[#This Row],[Beginning
Balance]],PaymentSchedule3[[#This Row],[Beginning
Balance]]-PaymentSchedule3[[#This Row],[Principal]],0),"")</f>
        <v>179656.32926176264</v>
      </c>
      <c r="K140" s="61">
        <f>IF(PaymentSchedule3[[#This Row],[Payment Number]]&lt;&gt;"",SUM(INDEX(PaymentSchedule3[Interest],1,1):PaymentSchedule3[[#This Row],[Interest]]),"")</f>
        <v>152405.93731840493</v>
      </c>
    </row>
    <row r="141" spans="2:11" ht="32.1" customHeight="1" x14ac:dyDescent="0.2">
      <c r="B141" s="57">
        <f>IF(LoanIsGood,IF(ROW()-ROW(PaymentSchedule3[[#Headers],[Payment Number]])&gt;ScheduledNumberOfPayments,"",ROW()-ROW(PaymentSchedule3[[#Headers],[Payment Number]])),"")</f>
        <v>128</v>
      </c>
      <c r="C141" s="58">
        <f>IF(PaymentSchedule3[[#This Row],[Payment Number]]&lt;&gt;"",EOMONTH(LoanStartDate,ROW(PaymentSchedule3[[#This Row],[Payment Number]])-ROW(PaymentSchedule3[[#Headers],[Payment Number]])-2)+DAY(LoanStartDate),"")</f>
        <v>49157</v>
      </c>
      <c r="D141" s="59">
        <f>IF(PaymentSchedule3[[#This Row],[Payment Number]]&lt;&gt;"",IF(ROW()-ROW(PaymentSchedule3[[#Headers],[Beginning
Balance]])=1,LoanAmount,INDEX(PaymentSchedule3[Ending
Balance],ROW()-ROW(PaymentSchedule3[[#Headers],[Beginning
Balance]])-1)),"")</f>
        <v>179656.32926176264</v>
      </c>
      <c r="E141" s="60">
        <f>IF(PaymentSchedule3[[#This Row],[Payment Number]]&lt;&gt;"",ScheduledPayment,"")</f>
        <v>1373.1965917968894</v>
      </c>
      <c r="F14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41" s="59">
        <f>IF(PaymentSchedule3[[#This Row],[Payment Number]]&lt;&gt;"",PaymentSchedule3[[#This Row],[Total
Payment]]-PaymentSchedule3[[#This Row],[Interest]],"")</f>
        <v>244.35598960214747</v>
      </c>
      <c r="I141" s="61">
        <f>IF(PaymentSchedule3[[#This Row],[Payment Number]]&lt;&gt;"",PaymentSchedule3[[#This Row],[Beginning
Balance]]*(InterestRate/PaymentsPerYear),"")</f>
        <v>1128.8406021947419</v>
      </c>
      <c r="J141" s="59">
        <f>IF(PaymentSchedule3[[#This Row],[Payment Number]]&lt;&gt;"",IF(PaymentSchedule3[[#This Row],[Scheduled Payment]]+PaymentSchedule3[[#This Row],[Extra
Payment]]&lt;=PaymentSchedule3[[#This Row],[Beginning
Balance]],PaymentSchedule3[[#This Row],[Beginning
Balance]]-PaymentSchedule3[[#This Row],[Principal]],0),"")</f>
        <v>179411.97327216048</v>
      </c>
      <c r="K141" s="61">
        <f>IF(PaymentSchedule3[[#This Row],[Payment Number]]&lt;&gt;"",SUM(INDEX(PaymentSchedule3[Interest],1,1):PaymentSchedule3[[#This Row],[Interest]]),"")</f>
        <v>153534.77792059968</v>
      </c>
    </row>
    <row r="142" spans="2:11" ht="32.1" customHeight="1" x14ac:dyDescent="0.2">
      <c r="B142" s="57">
        <f>IF(LoanIsGood,IF(ROW()-ROW(PaymentSchedule3[[#Headers],[Payment Number]])&gt;ScheduledNumberOfPayments,"",ROW()-ROW(PaymentSchedule3[[#Headers],[Payment Number]])),"")</f>
        <v>129</v>
      </c>
      <c r="C142" s="58">
        <f>IF(PaymentSchedule3[[#This Row],[Payment Number]]&lt;&gt;"",EOMONTH(LoanStartDate,ROW(PaymentSchedule3[[#This Row],[Payment Number]])-ROW(PaymentSchedule3[[#Headers],[Payment Number]])-2)+DAY(LoanStartDate),"")</f>
        <v>49188</v>
      </c>
      <c r="D142" s="59">
        <f>IF(PaymentSchedule3[[#This Row],[Payment Number]]&lt;&gt;"",IF(ROW()-ROW(PaymentSchedule3[[#Headers],[Beginning
Balance]])=1,LoanAmount,INDEX(PaymentSchedule3[Ending
Balance],ROW()-ROW(PaymentSchedule3[[#Headers],[Beginning
Balance]])-1)),"")</f>
        <v>179411.97327216048</v>
      </c>
      <c r="E142" s="60">
        <f>IF(PaymentSchedule3[[#This Row],[Payment Number]]&lt;&gt;"",ScheduledPayment,"")</f>
        <v>1373.1965917968894</v>
      </c>
      <c r="F14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42" s="59">
        <f>IF(PaymentSchedule3[[#This Row],[Payment Number]]&lt;&gt;"",PaymentSchedule3[[#This Row],[Total
Payment]]-PaymentSchedule3[[#This Row],[Interest]],"")</f>
        <v>245.89135973681459</v>
      </c>
      <c r="I142" s="61">
        <f>IF(PaymentSchedule3[[#This Row],[Payment Number]]&lt;&gt;"",PaymentSchedule3[[#This Row],[Beginning
Balance]]*(InterestRate/PaymentsPerYear),"")</f>
        <v>1127.3052320600748</v>
      </c>
      <c r="J142" s="59">
        <f>IF(PaymentSchedule3[[#This Row],[Payment Number]]&lt;&gt;"",IF(PaymentSchedule3[[#This Row],[Scheduled Payment]]+PaymentSchedule3[[#This Row],[Extra
Payment]]&lt;=PaymentSchedule3[[#This Row],[Beginning
Balance]],PaymentSchedule3[[#This Row],[Beginning
Balance]]-PaymentSchedule3[[#This Row],[Principal]],0),"")</f>
        <v>179166.08191242366</v>
      </c>
      <c r="K142" s="61">
        <f>IF(PaymentSchedule3[[#This Row],[Payment Number]]&lt;&gt;"",SUM(INDEX(PaymentSchedule3[Interest],1,1):PaymentSchedule3[[#This Row],[Interest]]),"")</f>
        <v>154662.08315265976</v>
      </c>
    </row>
    <row r="143" spans="2:11" ht="32.1" customHeight="1" x14ac:dyDescent="0.2">
      <c r="B143" s="57">
        <f>IF(LoanIsGood,IF(ROW()-ROW(PaymentSchedule3[[#Headers],[Payment Number]])&gt;ScheduledNumberOfPayments,"",ROW()-ROW(PaymentSchedule3[[#Headers],[Payment Number]])),"")</f>
        <v>130</v>
      </c>
      <c r="C143" s="58">
        <f>IF(PaymentSchedule3[[#This Row],[Payment Number]]&lt;&gt;"",EOMONTH(LoanStartDate,ROW(PaymentSchedule3[[#This Row],[Payment Number]])-ROW(PaymentSchedule3[[#Headers],[Payment Number]])-2)+DAY(LoanStartDate),"")</f>
        <v>49218</v>
      </c>
      <c r="D143" s="59">
        <f>IF(PaymentSchedule3[[#This Row],[Payment Number]]&lt;&gt;"",IF(ROW()-ROW(PaymentSchedule3[[#Headers],[Beginning
Balance]])=1,LoanAmount,INDEX(PaymentSchedule3[Ending
Balance],ROW()-ROW(PaymentSchedule3[[#Headers],[Beginning
Balance]])-1)),"")</f>
        <v>179166.08191242366</v>
      </c>
      <c r="E143" s="60">
        <f>IF(PaymentSchedule3[[#This Row],[Payment Number]]&lt;&gt;"",ScheduledPayment,"")</f>
        <v>1373.1965917968894</v>
      </c>
      <c r="F14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43" s="59">
        <f>IF(PaymentSchedule3[[#This Row],[Payment Number]]&lt;&gt;"",PaymentSchedule3[[#This Row],[Total
Payment]]-PaymentSchedule3[[#This Row],[Interest]],"")</f>
        <v>247.43637711382758</v>
      </c>
      <c r="I143" s="61">
        <f>IF(PaymentSchedule3[[#This Row],[Payment Number]]&lt;&gt;"",PaymentSchedule3[[#This Row],[Beginning
Balance]]*(InterestRate/PaymentsPerYear),"")</f>
        <v>1125.7602146830618</v>
      </c>
      <c r="J143" s="59">
        <f>IF(PaymentSchedule3[[#This Row],[Payment Number]]&lt;&gt;"",IF(PaymentSchedule3[[#This Row],[Scheduled Payment]]+PaymentSchedule3[[#This Row],[Extra
Payment]]&lt;=PaymentSchedule3[[#This Row],[Beginning
Balance]],PaymentSchedule3[[#This Row],[Beginning
Balance]]-PaymentSchedule3[[#This Row],[Principal]],0),"")</f>
        <v>178918.64553530983</v>
      </c>
      <c r="K143" s="61">
        <f>IF(PaymentSchedule3[[#This Row],[Payment Number]]&lt;&gt;"",SUM(INDEX(PaymentSchedule3[Interest],1,1):PaymentSchedule3[[#This Row],[Interest]]),"")</f>
        <v>155787.84336734284</v>
      </c>
    </row>
    <row r="144" spans="2:11" ht="32.1" customHeight="1" x14ac:dyDescent="0.2">
      <c r="B144" s="57">
        <f>IF(LoanIsGood,IF(ROW()-ROW(PaymentSchedule3[[#Headers],[Payment Number]])&gt;ScheduledNumberOfPayments,"",ROW()-ROW(PaymentSchedule3[[#Headers],[Payment Number]])),"")</f>
        <v>131</v>
      </c>
      <c r="C144" s="58">
        <f>IF(PaymentSchedule3[[#This Row],[Payment Number]]&lt;&gt;"",EOMONTH(LoanStartDate,ROW(PaymentSchedule3[[#This Row],[Payment Number]])-ROW(PaymentSchedule3[[#Headers],[Payment Number]])-2)+DAY(LoanStartDate),"")</f>
        <v>49249</v>
      </c>
      <c r="D144" s="59">
        <f>IF(PaymentSchedule3[[#This Row],[Payment Number]]&lt;&gt;"",IF(ROW()-ROW(PaymentSchedule3[[#Headers],[Beginning
Balance]])=1,LoanAmount,INDEX(PaymentSchedule3[Ending
Balance],ROW()-ROW(PaymentSchedule3[[#Headers],[Beginning
Balance]])-1)),"")</f>
        <v>178918.64553530983</v>
      </c>
      <c r="E144" s="60">
        <f>IF(PaymentSchedule3[[#This Row],[Payment Number]]&lt;&gt;"",ScheduledPayment,"")</f>
        <v>1373.1965917968894</v>
      </c>
      <c r="F14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44" s="59">
        <f>IF(PaymentSchedule3[[#This Row],[Payment Number]]&lt;&gt;"",PaymentSchedule3[[#This Row],[Total
Payment]]-PaymentSchedule3[[#This Row],[Interest]],"")</f>
        <v>248.99110235002604</v>
      </c>
      <c r="I144" s="61">
        <f>IF(PaymentSchedule3[[#This Row],[Payment Number]]&lt;&gt;"",PaymentSchedule3[[#This Row],[Beginning
Balance]]*(InterestRate/PaymentsPerYear),"")</f>
        <v>1124.2054894468633</v>
      </c>
      <c r="J144" s="59">
        <f>IF(PaymentSchedule3[[#This Row],[Payment Number]]&lt;&gt;"",IF(PaymentSchedule3[[#This Row],[Scheduled Payment]]+PaymentSchedule3[[#This Row],[Extra
Payment]]&lt;=PaymentSchedule3[[#This Row],[Beginning
Balance]],PaymentSchedule3[[#This Row],[Beginning
Balance]]-PaymentSchedule3[[#This Row],[Principal]],0),"")</f>
        <v>178669.6544329598</v>
      </c>
      <c r="K144" s="61">
        <f>IF(PaymentSchedule3[[#This Row],[Payment Number]]&lt;&gt;"",SUM(INDEX(PaymentSchedule3[Interest],1,1):PaymentSchedule3[[#This Row],[Interest]]),"")</f>
        <v>156912.04885678971</v>
      </c>
    </row>
    <row r="145" spans="2:11" ht="32.1" customHeight="1" x14ac:dyDescent="0.2">
      <c r="B145" s="57">
        <f>IF(LoanIsGood,IF(ROW()-ROW(PaymentSchedule3[[#Headers],[Payment Number]])&gt;ScheduledNumberOfPayments,"",ROW()-ROW(PaymentSchedule3[[#Headers],[Payment Number]])),"")</f>
        <v>132</v>
      </c>
      <c r="C145" s="58">
        <f>IF(PaymentSchedule3[[#This Row],[Payment Number]]&lt;&gt;"",EOMONTH(LoanStartDate,ROW(PaymentSchedule3[[#This Row],[Payment Number]])-ROW(PaymentSchedule3[[#Headers],[Payment Number]])-2)+DAY(LoanStartDate),"")</f>
        <v>49279</v>
      </c>
      <c r="D145" s="59">
        <f>IF(PaymentSchedule3[[#This Row],[Payment Number]]&lt;&gt;"",IF(ROW()-ROW(PaymentSchedule3[[#Headers],[Beginning
Balance]])=1,LoanAmount,INDEX(PaymentSchedule3[Ending
Balance],ROW()-ROW(PaymentSchedule3[[#Headers],[Beginning
Balance]])-1)),"")</f>
        <v>178669.6544329598</v>
      </c>
      <c r="E145" s="60">
        <f>IF(PaymentSchedule3[[#This Row],[Payment Number]]&lt;&gt;"",ScheduledPayment,"")</f>
        <v>1373.1965917968894</v>
      </c>
      <c r="F14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45" s="59">
        <f>IF(PaymentSchedule3[[#This Row],[Payment Number]]&lt;&gt;"",PaymentSchedule3[[#This Row],[Total
Payment]]-PaymentSchedule3[[#This Row],[Interest]],"")</f>
        <v>250.55559644312552</v>
      </c>
      <c r="I145" s="61">
        <f>IF(PaymentSchedule3[[#This Row],[Payment Number]]&lt;&gt;"",PaymentSchedule3[[#This Row],[Beginning
Balance]]*(InterestRate/PaymentsPerYear),"")</f>
        <v>1122.6409953537639</v>
      </c>
      <c r="J145" s="59">
        <f>IF(PaymentSchedule3[[#This Row],[Payment Number]]&lt;&gt;"",IF(PaymentSchedule3[[#This Row],[Scheduled Payment]]+PaymentSchedule3[[#This Row],[Extra
Payment]]&lt;=PaymentSchedule3[[#This Row],[Beginning
Balance]],PaymentSchedule3[[#This Row],[Beginning
Balance]]-PaymentSchedule3[[#This Row],[Principal]],0),"")</f>
        <v>178419.09883651667</v>
      </c>
      <c r="K145" s="61">
        <f>IF(PaymentSchedule3[[#This Row],[Payment Number]]&lt;&gt;"",SUM(INDEX(PaymentSchedule3[Interest],1,1):PaymentSchedule3[[#This Row],[Interest]]),"")</f>
        <v>158034.68985214346</v>
      </c>
    </row>
    <row r="146" spans="2:11" ht="32.1" customHeight="1" x14ac:dyDescent="0.2">
      <c r="B146" s="57">
        <f>IF(LoanIsGood,IF(ROW()-ROW(PaymentSchedule3[[#Headers],[Payment Number]])&gt;ScheduledNumberOfPayments,"",ROW()-ROW(PaymentSchedule3[[#Headers],[Payment Number]])),"")</f>
        <v>133</v>
      </c>
      <c r="C146" s="58">
        <f>IF(PaymentSchedule3[[#This Row],[Payment Number]]&lt;&gt;"",EOMONTH(LoanStartDate,ROW(PaymentSchedule3[[#This Row],[Payment Number]])-ROW(PaymentSchedule3[[#Headers],[Payment Number]])-2)+DAY(LoanStartDate),"")</f>
        <v>49310</v>
      </c>
      <c r="D146" s="59">
        <f>IF(PaymentSchedule3[[#This Row],[Payment Number]]&lt;&gt;"",IF(ROW()-ROW(PaymentSchedule3[[#Headers],[Beginning
Balance]])=1,LoanAmount,INDEX(PaymentSchedule3[Ending
Balance],ROW()-ROW(PaymentSchedule3[[#Headers],[Beginning
Balance]])-1)),"")</f>
        <v>178419.09883651667</v>
      </c>
      <c r="E146" s="60">
        <f>IF(PaymentSchedule3[[#This Row],[Payment Number]]&lt;&gt;"",ScheduledPayment,"")</f>
        <v>1373.1965917968894</v>
      </c>
      <c r="F14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46" s="59">
        <f>IF(PaymentSchedule3[[#This Row],[Payment Number]]&lt;&gt;"",PaymentSchedule3[[#This Row],[Total
Payment]]-PaymentSchedule3[[#This Row],[Interest]],"")</f>
        <v>252.12992077410968</v>
      </c>
      <c r="I146" s="61">
        <f>IF(PaymentSchedule3[[#This Row],[Payment Number]]&lt;&gt;"",PaymentSchedule3[[#This Row],[Beginning
Balance]]*(InterestRate/PaymentsPerYear),"")</f>
        <v>1121.0666710227797</v>
      </c>
      <c r="J146" s="59">
        <f>IF(PaymentSchedule3[[#This Row],[Payment Number]]&lt;&gt;"",IF(PaymentSchedule3[[#This Row],[Scheduled Payment]]+PaymentSchedule3[[#This Row],[Extra
Payment]]&lt;=PaymentSchedule3[[#This Row],[Beginning
Balance]],PaymentSchedule3[[#This Row],[Beginning
Balance]]-PaymentSchedule3[[#This Row],[Principal]],0),"")</f>
        <v>178166.96891574256</v>
      </c>
      <c r="K146" s="61">
        <f>IF(PaymentSchedule3[[#This Row],[Payment Number]]&lt;&gt;"",SUM(INDEX(PaymentSchedule3[Interest],1,1):PaymentSchedule3[[#This Row],[Interest]]),"")</f>
        <v>159155.75652316623</v>
      </c>
    </row>
    <row r="147" spans="2:11" ht="32.1" customHeight="1" x14ac:dyDescent="0.2">
      <c r="B147" s="57">
        <f>IF(LoanIsGood,IF(ROW()-ROW(PaymentSchedule3[[#Headers],[Payment Number]])&gt;ScheduledNumberOfPayments,"",ROW()-ROW(PaymentSchedule3[[#Headers],[Payment Number]])),"")</f>
        <v>134</v>
      </c>
      <c r="C147" s="58">
        <f>IF(PaymentSchedule3[[#This Row],[Payment Number]]&lt;&gt;"",EOMONTH(LoanStartDate,ROW(PaymentSchedule3[[#This Row],[Payment Number]])-ROW(PaymentSchedule3[[#Headers],[Payment Number]])-2)+DAY(LoanStartDate),"")</f>
        <v>49341</v>
      </c>
      <c r="D147" s="59">
        <f>IF(PaymentSchedule3[[#This Row],[Payment Number]]&lt;&gt;"",IF(ROW()-ROW(PaymentSchedule3[[#Headers],[Beginning
Balance]])=1,LoanAmount,INDEX(PaymentSchedule3[Ending
Balance],ROW()-ROW(PaymentSchedule3[[#Headers],[Beginning
Balance]])-1)),"")</f>
        <v>178166.96891574256</v>
      </c>
      <c r="E147" s="60">
        <f>IF(PaymentSchedule3[[#This Row],[Payment Number]]&lt;&gt;"",ScheduledPayment,"")</f>
        <v>1373.1965917968894</v>
      </c>
      <c r="F14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47" s="59">
        <f>IF(PaymentSchedule3[[#This Row],[Payment Number]]&lt;&gt;"",PaymentSchedule3[[#This Row],[Total
Payment]]-PaymentSchedule3[[#This Row],[Interest]],"")</f>
        <v>253.71413710964043</v>
      </c>
      <c r="I147" s="61">
        <f>IF(PaymentSchedule3[[#This Row],[Payment Number]]&lt;&gt;"",PaymentSchedule3[[#This Row],[Beginning
Balance]]*(InterestRate/PaymentsPerYear),"")</f>
        <v>1119.4824546872489</v>
      </c>
      <c r="J147" s="59">
        <f>IF(PaymentSchedule3[[#This Row],[Payment Number]]&lt;&gt;"",IF(PaymentSchedule3[[#This Row],[Scheduled Payment]]+PaymentSchedule3[[#This Row],[Extra
Payment]]&lt;=PaymentSchedule3[[#This Row],[Beginning
Balance]],PaymentSchedule3[[#This Row],[Beginning
Balance]]-PaymentSchedule3[[#This Row],[Principal]],0),"")</f>
        <v>177913.25477863292</v>
      </c>
      <c r="K147" s="61">
        <f>IF(PaymentSchedule3[[#This Row],[Payment Number]]&lt;&gt;"",SUM(INDEX(PaymentSchedule3[Interest],1,1):PaymentSchedule3[[#This Row],[Interest]]),"")</f>
        <v>160275.23897785347</v>
      </c>
    </row>
    <row r="148" spans="2:11" ht="32.1" customHeight="1" x14ac:dyDescent="0.2">
      <c r="B148" s="57">
        <f>IF(LoanIsGood,IF(ROW()-ROW(PaymentSchedule3[[#Headers],[Payment Number]])&gt;ScheduledNumberOfPayments,"",ROW()-ROW(PaymentSchedule3[[#Headers],[Payment Number]])),"")</f>
        <v>135</v>
      </c>
      <c r="C148" s="58">
        <f>IF(PaymentSchedule3[[#This Row],[Payment Number]]&lt;&gt;"",EOMONTH(LoanStartDate,ROW(PaymentSchedule3[[#This Row],[Payment Number]])-ROW(PaymentSchedule3[[#Headers],[Payment Number]])-2)+DAY(LoanStartDate),"")</f>
        <v>49369</v>
      </c>
      <c r="D148" s="59">
        <f>IF(PaymentSchedule3[[#This Row],[Payment Number]]&lt;&gt;"",IF(ROW()-ROW(PaymentSchedule3[[#Headers],[Beginning
Balance]])=1,LoanAmount,INDEX(PaymentSchedule3[Ending
Balance],ROW()-ROW(PaymentSchedule3[[#Headers],[Beginning
Balance]])-1)),"")</f>
        <v>177913.25477863292</v>
      </c>
      <c r="E148" s="60">
        <f>IF(PaymentSchedule3[[#This Row],[Payment Number]]&lt;&gt;"",ScheduledPayment,"")</f>
        <v>1373.1965917968894</v>
      </c>
      <c r="F14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48" s="59">
        <f>IF(PaymentSchedule3[[#This Row],[Payment Number]]&lt;&gt;"",PaymentSchedule3[[#This Row],[Total
Payment]]-PaymentSchedule3[[#This Row],[Interest]],"")</f>
        <v>255.3083076044793</v>
      </c>
      <c r="I148" s="61">
        <f>IF(PaymentSchedule3[[#This Row],[Payment Number]]&lt;&gt;"",PaymentSchedule3[[#This Row],[Beginning
Balance]]*(InterestRate/PaymentsPerYear),"")</f>
        <v>1117.8882841924101</v>
      </c>
      <c r="J148" s="59">
        <f>IF(PaymentSchedule3[[#This Row],[Payment Number]]&lt;&gt;"",IF(PaymentSchedule3[[#This Row],[Scheduled Payment]]+PaymentSchedule3[[#This Row],[Extra
Payment]]&lt;=PaymentSchedule3[[#This Row],[Beginning
Balance]],PaymentSchedule3[[#This Row],[Beginning
Balance]]-PaymentSchedule3[[#This Row],[Principal]],0),"")</f>
        <v>177657.94647102844</v>
      </c>
      <c r="K148" s="61">
        <f>IF(PaymentSchedule3[[#This Row],[Payment Number]]&lt;&gt;"",SUM(INDEX(PaymentSchedule3[Interest],1,1):PaymentSchedule3[[#This Row],[Interest]]),"")</f>
        <v>161393.12726204589</v>
      </c>
    </row>
    <row r="149" spans="2:11" ht="32.1" customHeight="1" x14ac:dyDescent="0.2">
      <c r="B149" s="57">
        <f>IF(LoanIsGood,IF(ROW()-ROW(PaymentSchedule3[[#Headers],[Payment Number]])&gt;ScheduledNumberOfPayments,"",ROW()-ROW(PaymentSchedule3[[#Headers],[Payment Number]])),"")</f>
        <v>136</v>
      </c>
      <c r="C149" s="58">
        <f>IF(PaymentSchedule3[[#This Row],[Payment Number]]&lt;&gt;"",EOMONTH(LoanStartDate,ROW(PaymentSchedule3[[#This Row],[Payment Number]])-ROW(PaymentSchedule3[[#Headers],[Payment Number]])-2)+DAY(LoanStartDate),"")</f>
        <v>49400</v>
      </c>
      <c r="D149" s="59">
        <f>IF(PaymentSchedule3[[#This Row],[Payment Number]]&lt;&gt;"",IF(ROW()-ROW(PaymentSchedule3[[#Headers],[Beginning
Balance]])=1,LoanAmount,INDEX(PaymentSchedule3[Ending
Balance],ROW()-ROW(PaymentSchedule3[[#Headers],[Beginning
Balance]])-1)),"")</f>
        <v>177657.94647102844</v>
      </c>
      <c r="E149" s="60">
        <f>IF(PaymentSchedule3[[#This Row],[Payment Number]]&lt;&gt;"",ScheduledPayment,"")</f>
        <v>1373.1965917968894</v>
      </c>
      <c r="F14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49" s="59">
        <f>IF(PaymentSchedule3[[#This Row],[Payment Number]]&lt;&gt;"",PaymentSchedule3[[#This Row],[Total
Payment]]-PaymentSchedule3[[#This Row],[Interest]],"")</f>
        <v>256.91249480392753</v>
      </c>
      <c r="I149" s="61">
        <f>IF(PaymentSchedule3[[#This Row],[Payment Number]]&lt;&gt;"",PaymentSchedule3[[#This Row],[Beginning
Balance]]*(InterestRate/PaymentsPerYear),"")</f>
        <v>1116.2840969929618</v>
      </c>
      <c r="J149" s="59">
        <f>IF(PaymentSchedule3[[#This Row],[Payment Number]]&lt;&gt;"",IF(PaymentSchedule3[[#This Row],[Scheduled Payment]]+PaymentSchedule3[[#This Row],[Extra
Payment]]&lt;=PaymentSchedule3[[#This Row],[Beginning
Balance]],PaymentSchedule3[[#This Row],[Beginning
Balance]]-PaymentSchedule3[[#This Row],[Principal]],0),"")</f>
        <v>177401.03397622451</v>
      </c>
      <c r="K149" s="61">
        <f>IF(PaymentSchedule3[[#This Row],[Payment Number]]&lt;&gt;"",SUM(INDEX(PaymentSchedule3[Interest],1,1):PaymentSchedule3[[#This Row],[Interest]]),"")</f>
        <v>162509.41135903884</v>
      </c>
    </row>
    <row r="150" spans="2:11" ht="32.1" customHeight="1" x14ac:dyDescent="0.2">
      <c r="B150" s="57">
        <f>IF(LoanIsGood,IF(ROW()-ROW(PaymentSchedule3[[#Headers],[Payment Number]])&gt;ScheduledNumberOfPayments,"",ROW()-ROW(PaymentSchedule3[[#Headers],[Payment Number]])),"")</f>
        <v>137</v>
      </c>
      <c r="C150" s="58">
        <f>IF(PaymentSchedule3[[#This Row],[Payment Number]]&lt;&gt;"",EOMONTH(LoanStartDate,ROW(PaymentSchedule3[[#This Row],[Payment Number]])-ROW(PaymentSchedule3[[#Headers],[Payment Number]])-2)+DAY(LoanStartDate),"")</f>
        <v>49430</v>
      </c>
      <c r="D150" s="59">
        <f>IF(PaymentSchedule3[[#This Row],[Payment Number]]&lt;&gt;"",IF(ROW()-ROW(PaymentSchedule3[[#Headers],[Beginning
Balance]])=1,LoanAmount,INDEX(PaymentSchedule3[Ending
Balance],ROW()-ROW(PaymentSchedule3[[#Headers],[Beginning
Balance]])-1)),"")</f>
        <v>177401.03397622451</v>
      </c>
      <c r="E150" s="60">
        <f>IF(PaymentSchedule3[[#This Row],[Payment Number]]&lt;&gt;"",ScheduledPayment,"")</f>
        <v>1373.1965917968894</v>
      </c>
      <c r="F15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50" s="59">
        <f>IF(PaymentSchedule3[[#This Row],[Payment Number]]&lt;&gt;"",PaymentSchedule3[[#This Row],[Total
Payment]]-PaymentSchedule3[[#This Row],[Interest]],"")</f>
        <v>258.52676164627883</v>
      </c>
      <c r="I150" s="61">
        <f>IF(PaymentSchedule3[[#This Row],[Payment Number]]&lt;&gt;"",PaymentSchedule3[[#This Row],[Beginning
Balance]]*(InterestRate/PaymentsPerYear),"")</f>
        <v>1114.6698301506106</v>
      </c>
      <c r="J150" s="59">
        <f>IF(PaymentSchedule3[[#This Row],[Payment Number]]&lt;&gt;"",IF(PaymentSchedule3[[#This Row],[Scheduled Payment]]+PaymentSchedule3[[#This Row],[Extra
Payment]]&lt;=PaymentSchedule3[[#This Row],[Beginning
Balance]],PaymentSchedule3[[#This Row],[Beginning
Balance]]-PaymentSchedule3[[#This Row],[Principal]],0),"")</f>
        <v>177142.50721457825</v>
      </c>
      <c r="K150" s="61">
        <f>IF(PaymentSchedule3[[#This Row],[Payment Number]]&lt;&gt;"",SUM(INDEX(PaymentSchedule3[Interest],1,1):PaymentSchedule3[[#This Row],[Interest]]),"")</f>
        <v>163624.08118918946</v>
      </c>
    </row>
    <row r="151" spans="2:11" ht="32.1" customHeight="1" x14ac:dyDescent="0.2">
      <c r="B151" s="57">
        <f>IF(LoanIsGood,IF(ROW()-ROW(PaymentSchedule3[[#Headers],[Payment Number]])&gt;ScheduledNumberOfPayments,"",ROW()-ROW(PaymentSchedule3[[#Headers],[Payment Number]])),"")</f>
        <v>138</v>
      </c>
      <c r="C151" s="58">
        <f>IF(PaymentSchedule3[[#This Row],[Payment Number]]&lt;&gt;"",EOMONTH(LoanStartDate,ROW(PaymentSchedule3[[#This Row],[Payment Number]])-ROW(PaymentSchedule3[[#Headers],[Payment Number]])-2)+DAY(LoanStartDate),"")</f>
        <v>49461</v>
      </c>
      <c r="D151" s="59">
        <f>IF(PaymentSchedule3[[#This Row],[Payment Number]]&lt;&gt;"",IF(ROW()-ROW(PaymentSchedule3[[#Headers],[Beginning
Balance]])=1,LoanAmount,INDEX(PaymentSchedule3[Ending
Balance],ROW()-ROW(PaymentSchedule3[[#Headers],[Beginning
Balance]])-1)),"")</f>
        <v>177142.50721457825</v>
      </c>
      <c r="E151" s="60">
        <f>IF(PaymentSchedule3[[#This Row],[Payment Number]]&lt;&gt;"",ScheduledPayment,"")</f>
        <v>1373.1965917968894</v>
      </c>
      <c r="F15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51" s="59">
        <f>IF(PaymentSchedule3[[#This Row],[Payment Number]]&lt;&gt;"",PaymentSchedule3[[#This Row],[Total
Payment]]-PaymentSchedule3[[#This Row],[Interest]],"")</f>
        <v>260.15117146528951</v>
      </c>
      <c r="I151" s="61">
        <f>IF(PaymentSchedule3[[#This Row],[Payment Number]]&lt;&gt;"",PaymentSchedule3[[#This Row],[Beginning
Balance]]*(InterestRate/PaymentsPerYear),"")</f>
        <v>1113.0454203315999</v>
      </c>
      <c r="J151" s="59">
        <f>IF(PaymentSchedule3[[#This Row],[Payment Number]]&lt;&gt;"",IF(PaymentSchedule3[[#This Row],[Scheduled Payment]]+PaymentSchedule3[[#This Row],[Extra
Payment]]&lt;=PaymentSchedule3[[#This Row],[Beginning
Balance]],PaymentSchedule3[[#This Row],[Beginning
Balance]]-PaymentSchedule3[[#This Row],[Principal]],0),"")</f>
        <v>176882.35604311296</v>
      </c>
      <c r="K151" s="61">
        <f>IF(PaymentSchedule3[[#This Row],[Payment Number]]&lt;&gt;"",SUM(INDEX(PaymentSchedule3[Interest],1,1):PaymentSchedule3[[#This Row],[Interest]]),"")</f>
        <v>164737.12660952104</v>
      </c>
    </row>
    <row r="152" spans="2:11" ht="32.1" customHeight="1" x14ac:dyDescent="0.2">
      <c r="B152" s="57">
        <f>IF(LoanIsGood,IF(ROW()-ROW(PaymentSchedule3[[#Headers],[Payment Number]])&gt;ScheduledNumberOfPayments,"",ROW()-ROW(PaymentSchedule3[[#Headers],[Payment Number]])),"")</f>
        <v>139</v>
      </c>
      <c r="C152" s="58">
        <f>IF(PaymentSchedule3[[#This Row],[Payment Number]]&lt;&gt;"",EOMONTH(LoanStartDate,ROW(PaymentSchedule3[[#This Row],[Payment Number]])-ROW(PaymentSchedule3[[#Headers],[Payment Number]])-2)+DAY(LoanStartDate),"")</f>
        <v>49491</v>
      </c>
      <c r="D152" s="59">
        <f>IF(PaymentSchedule3[[#This Row],[Payment Number]]&lt;&gt;"",IF(ROW()-ROW(PaymentSchedule3[[#Headers],[Beginning
Balance]])=1,LoanAmount,INDEX(PaymentSchedule3[Ending
Balance],ROW()-ROW(PaymentSchedule3[[#Headers],[Beginning
Balance]])-1)),"")</f>
        <v>176882.35604311296</v>
      </c>
      <c r="E152" s="60">
        <f>IF(PaymentSchedule3[[#This Row],[Payment Number]]&lt;&gt;"",ScheduledPayment,"")</f>
        <v>1373.1965917968894</v>
      </c>
      <c r="F15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52" s="59">
        <f>IF(PaymentSchedule3[[#This Row],[Payment Number]]&lt;&gt;"",PaymentSchedule3[[#This Row],[Total
Payment]]-PaymentSchedule3[[#This Row],[Interest]],"")</f>
        <v>261.78578799266302</v>
      </c>
      <c r="I152" s="61">
        <f>IF(PaymentSchedule3[[#This Row],[Payment Number]]&lt;&gt;"",PaymentSchedule3[[#This Row],[Beginning
Balance]]*(InterestRate/PaymentsPerYear),"")</f>
        <v>1111.4108038042264</v>
      </c>
      <c r="J152" s="59">
        <f>IF(PaymentSchedule3[[#This Row],[Payment Number]]&lt;&gt;"",IF(PaymentSchedule3[[#This Row],[Scheduled Payment]]+PaymentSchedule3[[#This Row],[Extra
Payment]]&lt;=PaymentSchedule3[[#This Row],[Beginning
Balance]],PaymentSchedule3[[#This Row],[Beginning
Balance]]-PaymentSchedule3[[#This Row],[Principal]],0),"")</f>
        <v>176620.57025512028</v>
      </c>
      <c r="K152" s="61">
        <f>IF(PaymentSchedule3[[#This Row],[Payment Number]]&lt;&gt;"",SUM(INDEX(PaymentSchedule3[Interest],1,1):PaymentSchedule3[[#This Row],[Interest]]),"")</f>
        <v>165848.53741332528</v>
      </c>
    </row>
    <row r="153" spans="2:11" ht="32.1" customHeight="1" x14ac:dyDescent="0.2">
      <c r="B153" s="57">
        <f>IF(LoanIsGood,IF(ROW()-ROW(PaymentSchedule3[[#Headers],[Payment Number]])&gt;ScheduledNumberOfPayments,"",ROW()-ROW(PaymentSchedule3[[#Headers],[Payment Number]])),"")</f>
        <v>140</v>
      </c>
      <c r="C153" s="58">
        <f>IF(PaymentSchedule3[[#This Row],[Payment Number]]&lt;&gt;"",EOMONTH(LoanStartDate,ROW(PaymentSchedule3[[#This Row],[Payment Number]])-ROW(PaymentSchedule3[[#Headers],[Payment Number]])-2)+DAY(LoanStartDate),"")</f>
        <v>49522</v>
      </c>
      <c r="D153" s="59">
        <f>IF(PaymentSchedule3[[#This Row],[Payment Number]]&lt;&gt;"",IF(ROW()-ROW(PaymentSchedule3[[#Headers],[Beginning
Balance]])=1,LoanAmount,INDEX(PaymentSchedule3[Ending
Balance],ROW()-ROW(PaymentSchedule3[[#Headers],[Beginning
Balance]])-1)),"")</f>
        <v>176620.57025512028</v>
      </c>
      <c r="E153" s="60">
        <f>IF(PaymentSchedule3[[#This Row],[Payment Number]]&lt;&gt;"",ScheduledPayment,"")</f>
        <v>1373.1965917968894</v>
      </c>
      <c r="F15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53" s="59">
        <f>IF(PaymentSchedule3[[#This Row],[Payment Number]]&lt;&gt;"",PaymentSchedule3[[#This Row],[Total
Payment]]-PaymentSchedule3[[#This Row],[Interest]],"")</f>
        <v>263.43067536055037</v>
      </c>
      <c r="I153" s="61">
        <f>IF(PaymentSchedule3[[#This Row],[Payment Number]]&lt;&gt;"",PaymentSchedule3[[#This Row],[Beginning
Balance]]*(InterestRate/PaymentsPerYear),"")</f>
        <v>1109.765916436339</v>
      </c>
      <c r="J153" s="59">
        <f>IF(PaymentSchedule3[[#This Row],[Payment Number]]&lt;&gt;"",IF(PaymentSchedule3[[#This Row],[Scheduled Payment]]+PaymentSchedule3[[#This Row],[Extra
Payment]]&lt;=PaymentSchedule3[[#This Row],[Beginning
Balance]],PaymentSchedule3[[#This Row],[Beginning
Balance]]-PaymentSchedule3[[#This Row],[Principal]],0),"")</f>
        <v>176357.13957975974</v>
      </c>
      <c r="K153" s="61">
        <f>IF(PaymentSchedule3[[#This Row],[Payment Number]]&lt;&gt;"",SUM(INDEX(PaymentSchedule3[Interest],1,1):PaymentSchedule3[[#This Row],[Interest]]),"")</f>
        <v>166958.30332976161</v>
      </c>
    </row>
    <row r="154" spans="2:11" ht="32.1" customHeight="1" x14ac:dyDescent="0.2">
      <c r="B154" s="57">
        <f>IF(LoanIsGood,IF(ROW()-ROW(PaymentSchedule3[[#Headers],[Payment Number]])&gt;ScheduledNumberOfPayments,"",ROW()-ROW(PaymentSchedule3[[#Headers],[Payment Number]])),"")</f>
        <v>141</v>
      </c>
      <c r="C154" s="58">
        <f>IF(PaymentSchedule3[[#This Row],[Payment Number]]&lt;&gt;"",EOMONTH(LoanStartDate,ROW(PaymentSchedule3[[#This Row],[Payment Number]])-ROW(PaymentSchedule3[[#Headers],[Payment Number]])-2)+DAY(LoanStartDate),"")</f>
        <v>49553</v>
      </c>
      <c r="D154" s="59">
        <f>IF(PaymentSchedule3[[#This Row],[Payment Number]]&lt;&gt;"",IF(ROW()-ROW(PaymentSchedule3[[#Headers],[Beginning
Balance]])=1,LoanAmount,INDEX(PaymentSchedule3[Ending
Balance],ROW()-ROW(PaymentSchedule3[[#Headers],[Beginning
Balance]])-1)),"")</f>
        <v>176357.13957975974</v>
      </c>
      <c r="E154" s="60">
        <f>IF(PaymentSchedule3[[#This Row],[Payment Number]]&lt;&gt;"",ScheduledPayment,"")</f>
        <v>1373.1965917968894</v>
      </c>
      <c r="F15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54" s="59">
        <f>IF(PaymentSchedule3[[#This Row],[Payment Number]]&lt;&gt;"",PaymentSchedule3[[#This Row],[Total
Payment]]-PaymentSchedule3[[#This Row],[Interest]],"")</f>
        <v>265.08589810406579</v>
      </c>
      <c r="I154" s="61">
        <f>IF(PaymentSchedule3[[#This Row],[Payment Number]]&lt;&gt;"",PaymentSchedule3[[#This Row],[Beginning
Balance]]*(InterestRate/PaymentsPerYear),"")</f>
        <v>1108.1106936928236</v>
      </c>
      <c r="J154" s="59">
        <f>IF(PaymentSchedule3[[#This Row],[Payment Number]]&lt;&gt;"",IF(PaymentSchedule3[[#This Row],[Scheduled Payment]]+PaymentSchedule3[[#This Row],[Extra
Payment]]&lt;=PaymentSchedule3[[#This Row],[Beginning
Balance]],PaymentSchedule3[[#This Row],[Beginning
Balance]]-PaymentSchedule3[[#This Row],[Principal]],0),"")</f>
        <v>176092.05368165567</v>
      </c>
      <c r="K154" s="61">
        <f>IF(PaymentSchedule3[[#This Row],[Payment Number]]&lt;&gt;"",SUM(INDEX(PaymentSchedule3[Interest],1,1):PaymentSchedule3[[#This Row],[Interest]]),"")</f>
        <v>168066.41402345442</v>
      </c>
    </row>
    <row r="155" spans="2:11" ht="32.1" customHeight="1" x14ac:dyDescent="0.2">
      <c r="B155" s="57">
        <f>IF(LoanIsGood,IF(ROW()-ROW(PaymentSchedule3[[#Headers],[Payment Number]])&gt;ScheduledNumberOfPayments,"",ROW()-ROW(PaymentSchedule3[[#Headers],[Payment Number]])),"")</f>
        <v>142</v>
      </c>
      <c r="C155" s="58">
        <f>IF(PaymentSchedule3[[#This Row],[Payment Number]]&lt;&gt;"",EOMONTH(LoanStartDate,ROW(PaymentSchedule3[[#This Row],[Payment Number]])-ROW(PaymentSchedule3[[#Headers],[Payment Number]])-2)+DAY(LoanStartDate),"")</f>
        <v>49583</v>
      </c>
      <c r="D155" s="59">
        <f>IF(PaymentSchedule3[[#This Row],[Payment Number]]&lt;&gt;"",IF(ROW()-ROW(PaymentSchedule3[[#Headers],[Beginning
Balance]])=1,LoanAmount,INDEX(PaymentSchedule3[Ending
Balance],ROW()-ROW(PaymentSchedule3[[#Headers],[Beginning
Balance]])-1)),"")</f>
        <v>176092.05368165567</v>
      </c>
      <c r="E155" s="60">
        <f>IF(PaymentSchedule3[[#This Row],[Payment Number]]&lt;&gt;"",ScheduledPayment,"")</f>
        <v>1373.1965917968894</v>
      </c>
      <c r="F15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55" s="59">
        <f>IF(PaymentSchedule3[[#This Row],[Payment Number]]&lt;&gt;"",PaymentSchedule3[[#This Row],[Total
Payment]]-PaymentSchedule3[[#This Row],[Interest]],"")</f>
        <v>266.75152116381969</v>
      </c>
      <c r="I155" s="61">
        <f>IF(PaymentSchedule3[[#This Row],[Payment Number]]&lt;&gt;"",PaymentSchedule3[[#This Row],[Beginning
Balance]]*(InterestRate/PaymentsPerYear),"")</f>
        <v>1106.4450706330697</v>
      </c>
      <c r="J155" s="59">
        <f>IF(PaymentSchedule3[[#This Row],[Payment Number]]&lt;&gt;"",IF(PaymentSchedule3[[#This Row],[Scheduled Payment]]+PaymentSchedule3[[#This Row],[Extra
Payment]]&lt;=PaymentSchedule3[[#This Row],[Beginning
Balance]],PaymentSchedule3[[#This Row],[Beginning
Balance]]-PaymentSchedule3[[#This Row],[Principal]],0),"")</f>
        <v>175825.30216049185</v>
      </c>
      <c r="K155" s="61">
        <f>IF(PaymentSchedule3[[#This Row],[Payment Number]]&lt;&gt;"",SUM(INDEX(PaymentSchedule3[Interest],1,1):PaymentSchedule3[[#This Row],[Interest]]),"")</f>
        <v>169172.8590940875</v>
      </c>
    </row>
    <row r="156" spans="2:11" ht="32.1" customHeight="1" x14ac:dyDescent="0.2">
      <c r="B156" s="57">
        <f>IF(LoanIsGood,IF(ROW()-ROW(PaymentSchedule3[[#Headers],[Payment Number]])&gt;ScheduledNumberOfPayments,"",ROW()-ROW(PaymentSchedule3[[#Headers],[Payment Number]])),"")</f>
        <v>143</v>
      </c>
      <c r="C156" s="58">
        <f>IF(PaymentSchedule3[[#This Row],[Payment Number]]&lt;&gt;"",EOMONTH(LoanStartDate,ROW(PaymentSchedule3[[#This Row],[Payment Number]])-ROW(PaymentSchedule3[[#Headers],[Payment Number]])-2)+DAY(LoanStartDate),"")</f>
        <v>49614</v>
      </c>
      <c r="D156" s="59">
        <f>IF(PaymentSchedule3[[#This Row],[Payment Number]]&lt;&gt;"",IF(ROW()-ROW(PaymentSchedule3[[#Headers],[Beginning
Balance]])=1,LoanAmount,INDEX(PaymentSchedule3[Ending
Balance],ROW()-ROW(PaymentSchedule3[[#Headers],[Beginning
Balance]])-1)),"")</f>
        <v>175825.30216049185</v>
      </c>
      <c r="E156" s="60">
        <f>IF(PaymentSchedule3[[#This Row],[Payment Number]]&lt;&gt;"",ScheduledPayment,"")</f>
        <v>1373.1965917968894</v>
      </c>
      <c r="F15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56" s="59">
        <f>IF(PaymentSchedule3[[#This Row],[Payment Number]]&lt;&gt;"",PaymentSchedule3[[#This Row],[Total
Payment]]-PaymentSchedule3[[#This Row],[Interest]],"")</f>
        <v>268.42760988846567</v>
      </c>
      <c r="I156" s="61">
        <f>IF(PaymentSchedule3[[#This Row],[Payment Number]]&lt;&gt;"",PaymentSchedule3[[#This Row],[Beginning
Balance]]*(InterestRate/PaymentsPerYear),"")</f>
        <v>1104.7689819084237</v>
      </c>
      <c r="J156" s="59">
        <f>IF(PaymentSchedule3[[#This Row],[Payment Number]]&lt;&gt;"",IF(PaymentSchedule3[[#This Row],[Scheduled Payment]]+PaymentSchedule3[[#This Row],[Extra
Payment]]&lt;=PaymentSchedule3[[#This Row],[Beginning
Balance]],PaymentSchedule3[[#This Row],[Beginning
Balance]]-PaymentSchedule3[[#This Row],[Principal]],0),"")</f>
        <v>175556.87455060339</v>
      </c>
      <c r="K156" s="61">
        <f>IF(PaymentSchedule3[[#This Row],[Payment Number]]&lt;&gt;"",SUM(INDEX(PaymentSchedule3[Interest],1,1):PaymentSchedule3[[#This Row],[Interest]]),"")</f>
        <v>170277.62807599592</v>
      </c>
    </row>
    <row r="157" spans="2:11" ht="32.1" customHeight="1" x14ac:dyDescent="0.2">
      <c r="B157" s="57">
        <f>IF(LoanIsGood,IF(ROW()-ROW(PaymentSchedule3[[#Headers],[Payment Number]])&gt;ScheduledNumberOfPayments,"",ROW()-ROW(PaymentSchedule3[[#Headers],[Payment Number]])),"")</f>
        <v>144</v>
      </c>
      <c r="C157" s="58">
        <f>IF(PaymentSchedule3[[#This Row],[Payment Number]]&lt;&gt;"",EOMONTH(LoanStartDate,ROW(PaymentSchedule3[[#This Row],[Payment Number]])-ROW(PaymentSchedule3[[#Headers],[Payment Number]])-2)+DAY(LoanStartDate),"")</f>
        <v>49644</v>
      </c>
      <c r="D157" s="59">
        <f>IF(PaymentSchedule3[[#This Row],[Payment Number]]&lt;&gt;"",IF(ROW()-ROW(PaymentSchedule3[[#Headers],[Beginning
Balance]])=1,LoanAmount,INDEX(PaymentSchedule3[Ending
Balance],ROW()-ROW(PaymentSchedule3[[#Headers],[Beginning
Balance]])-1)),"")</f>
        <v>175556.87455060339</v>
      </c>
      <c r="E157" s="60">
        <f>IF(PaymentSchedule3[[#This Row],[Payment Number]]&lt;&gt;"",ScheduledPayment,"")</f>
        <v>1373.1965917968894</v>
      </c>
      <c r="F15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57" s="59">
        <f>IF(PaymentSchedule3[[#This Row],[Payment Number]]&lt;&gt;"",PaymentSchedule3[[#This Row],[Total
Payment]]-PaymentSchedule3[[#This Row],[Interest]],"")</f>
        <v>270.11423003726486</v>
      </c>
      <c r="I157" s="61">
        <f>IF(PaymentSchedule3[[#This Row],[Payment Number]]&lt;&gt;"",PaymentSchedule3[[#This Row],[Beginning
Balance]]*(InterestRate/PaymentsPerYear),"")</f>
        <v>1103.0823617596245</v>
      </c>
      <c r="J157" s="59">
        <f>IF(PaymentSchedule3[[#This Row],[Payment Number]]&lt;&gt;"",IF(PaymentSchedule3[[#This Row],[Scheduled Payment]]+PaymentSchedule3[[#This Row],[Extra
Payment]]&lt;=PaymentSchedule3[[#This Row],[Beginning
Balance]],PaymentSchedule3[[#This Row],[Beginning
Balance]]-PaymentSchedule3[[#This Row],[Principal]],0),"")</f>
        <v>175286.76032056613</v>
      </c>
      <c r="K157" s="61">
        <f>IF(PaymentSchedule3[[#This Row],[Payment Number]]&lt;&gt;"",SUM(INDEX(PaymentSchedule3[Interest],1,1):PaymentSchedule3[[#This Row],[Interest]]),"")</f>
        <v>171380.71043775554</v>
      </c>
    </row>
    <row r="158" spans="2:11" ht="32.1" customHeight="1" x14ac:dyDescent="0.2">
      <c r="B158" s="57">
        <f>IF(LoanIsGood,IF(ROW()-ROW(PaymentSchedule3[[#Headers],[Payment Number]])&gt;ScheduledNumberOfPayments,"",ROW()-ROW(PaymentSchedule3[[#Headers],[Payment Number]])),"")</f>
        <v>145</v>
      </c>
      <c r="C158" s="58">
        <f>IF(PaymentSchedule3[[#This Row],[Payment Number]]&lt;&gt;"",EOMONTH(LoanStartDate,ROW(PaymentSchedule3[[#This Row],[Payment Number]])-ROW(PaymentSchedule3[[#Headers],[Payment Number]])-2)+DAY(LoanStartDate),"")</f>
        <v>49675</v>
      </c>
      <c r="D158" s="59">
        <f>IF(PaymentSchedule3[[#This Row],[Payment Number]]&lt;&gt;"",IF(ROW()-ROW(PaymentSchedule3[[#Headers],[Beginning
Balance]])=1,LoanAmount,INDEX(PaymentSchedule3[Ending
Balance],ROW()-ROW(PaymentSchedule3[[#Headers],[Beginning
Balance]])-1)),"")</f>
        <v>175286.76032056613</v>
      </c>
      <c r="E158" s="60">
        <f>IF(PaymentSchedule3[[#This Row],[Payment Number]]&lt;&gt;"",ScheduledPayment,"")</f>
        <v>1373.1965917968894</v>
      </c>
      <c r="F15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58" s="59">
        <f>IF(PaymentSchedule3[[#This Row],[Payment Number]]&lt;&gt;"",PaymentSchedule3[[#This Row],[Total
Payment]]-PaymentSchedule3[[#This Row],[Interest]],"")</f>
        <v>271.81144778266571</v>
      </c>
      <c r="I158" s="61">
        <f>IF(PaymentSchedule3[[#This Row],[Payment Number]]&lt;&gt;"",PaymentSchedule3[[#This Row],[Beginning
Balance]]*(InterestRate/PaymentsPerYear),"")</f>
        <v>1101.3851440142237</v>
      </c>
      <c r="J158" s="59">
        <f>IF(PaymentSchedule3[[#This Row],[Payment Number]]&lt;&gt;"",IF(PaymentSchedule3[[#This Row],[Scheduled Payment]]+PaymentSchedule3[[#This Row],[Extra
Payment]]&lt;=PaymentSchedule3[[#This Row],[Beginning
Balance]],PaymentSchedule3[[#This Row],[Beginning
Balance]]-PaymentSchedule3[[#This Row],[Principal]],0),"")</f>
        <v>175014.94887278345</v>
      </c>
      <c r="K158" s="61">
        <f>IF(PaymentSchedule3[[#This Row],[Payment Number]]&lt;&gt;"",SUM(INDEX(PaymentSchedule3[Interest],1,1):PaymentSchedule3[[#This Row],[Interest]]),"")</f>
        <v>172482.09558176977</v>
      </c>
    </row>
    <row r="159" spans="2:11" ht="32.1" customHeight="1" x14ac:dyDescent="0.2">
      <c r="B159" s="57">
        <f>IF(LoanIsGood,IF(ROW()-ROW(PaymentSchedule3[[#Headers],[Payment Number]])&gt;ScheduledNumberOfPayments,"",ROW()-ROW(PaymentSchedule3[[#Headers],[Payment Number]])),"")</f>
        <v>146</v>
      </c>
      <c r="C159" s="58">
        <f>IF(PaymentSchedule3[[#This Row],[Payment Number]]&lt;&gt;"",EOMONTH(LoanStartDate,ROW(PaymentSchedule3[[#This Row],[Payment Number]])-ROW(PaymentSchedule3[[#Headers],[Payment Number]])-2)+DAY(LoanStartDate),"")</f>
        <v>49706</v>
      </c>
      <c r="D159" s="59">
        <f>IF(PaymentSchedule3[[#This Row],[Payment Number]]&lt;&gt;"",IF(ROW()-ROW(PaymentSchedule3[[#Headers],[Beginning
Balance]])=1,LoanAmount,INDEX(PaymentSchedule3[Ending
Balance],ROW()-ROW(PaymentSchedule3[[#Headers],[Beginning
Balance]])-1)),"")</f>
        <v>175014.94887278345</v>
      </c>
      <c r="E159" s="60">
        <f>IF(PaymentSchedule3[[#This Row],[Payment Number]]&lt;&gt;"",ScheduledPayment,"")</f>
        <v>1373.1965917968894</v>
      </c>
      <c r="F15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59" s="59">
        <f>IF(PaymentSchedule3[[#This Row],[Payment Number]]&lt;&gt;"",PaymentSchedule3[[#This Row],[Total
Payment]]-PaymentSchedule3[[#This Row],[Interest]],"")</f>
        <v>273.51932971290012</v>
      </c>
      <c r="I159" s="61">
        <f>IF(PaymentSchedule3[[#This Row],[Payment Number]]&lt;&gt;"",PaymentSchedule3[[#This Row],[Beginning
Balance]]*(InterestRate/PaymentsPerYear),"")</f>
        <v>1099.6772620839893</v>
      </c>
      <c r="J159" s="59">
        <f>IF(PaymentSchedule3[[#This Row],[Payment Number]]&lt;&gt;"",IF(PaymentSchedule3[[#This Row],[Scheduled Payment]]+PaymentSchedule3[[#This Row],[Extra
Payment]]&lt;=PaymentSchedule3[[#This Row],[Beginning
Balance]],PaymentSchedule3[[#This Row],[Beginning
Balance]]-PaymentSchedule3[[#This Row],[Principal]],0),"")</f>
        <v>174741.42954307055</v>
      </c>
      <c r="K159" s="61">
        <f>IF(PaymentSchedule3[[#This Row],[Payment Number]]&lt;&gt;"",SUM(INDEX(PaymentSchedule3[Interest],1,1):PaymentSchedule3[[#This Row],[Interest]]),"")</f>
        <v>173581.77284385375</v>
      </c>
    </row>
    <row r="160" spans="2:11" ht="32.1" customHeight="1" x14ac:dyDescent="0.2">
      <c r="B160" s="57">
        <f>IF(LoanIsGood,IF(ROW()-ROW(PaymentSchedule3[[#Headers],[Payment Number]])&gt;ScheduledNumberOfPayments,"",ROW()-ROW(PaymentSchedule3[[#Headers],[Payment Number]])),"")</f>
        <v>147</v>
      </c>
      <c r="C160" s="58">
        <f>IF(PaymentSchedule3[[#This Row],[Payment Number]]&lt;&gt;"",EOMONTH(LoanStartDate,ROW(PaymentSchedule3[[#This Row],[Payment Number]])-ROW(PaymentSchedule3[[#Headers],[Payment Number]])-2)+DAY(LoanStartDate),"")</f>
        <v>49735</v>
      </c>
      <c r="D160" s="59">
        <f>IF(PaymentSchedule3[[#This Row],[Payment Number]]&lt;&gt;"",IF(ROW()-ROW(PaymentSchedule3[[#Headers],[Beginning
Balance]])=1,LoanAmount,INDEX(PaymentSchedule3[Ending
Balance],ROW()-ROW(PaymentSchedule3[[#Headers],[Beginning
Balance]])-1)),"")</f>
        <v>174741.42954307055</v>
      </c>
      <c r="E160" s="60">
        <f>IF(PaymentSchedule3[[#This Row],[Payment Number]]&lt;&gt;"",ScheduledPayment,"")</f>
        <v>1373.1965917968894</v>
      </c>
      <c r="F16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60" s="59">
        <f>IF(PaymentSchedule3[[#This Row],[Payment Number]]&lt;&gt;"",PaymentSchedule3[[#This Row],[Total
Payment]]-PaymentSchedule3[[#This Row],[Interest]],"")</f>
        <v>275.2379428345962</v>
      </c>
      <c r="I160" s="61">
        <f>IF(PaymentSchedule3[[#This Row],[Payment Number]]&lt;&gt;"",PaymentSchedule3[[#This Row],[Beginning
Balance]]*(InterestRate/PaymentsPerYear),"")</f>
        <v>1097.9586489622932</v>
      </c>
      <c r="J160" s="59">
        <f>IF(PaymentSchedule3[[#This Row],[Payment Number]]&lt;&gt;"",IF(PaymentSchedule3[[#This Row],[Scheduled Payment]]+PaymentSchedule3[[#This Row],[Extra
Payment]]&lt;=PaymentSchedule3[[#This Row],[Beginning
Balance]],PaymentSchedule3[[#This Row],[Beginning
Balance]]-PaymentSchedule3[[#This Row],[Principal]],0),"")</f>
        <v>174466.19160023596</v>
      </c>
      <c r="K160" s="61">
        <f>IF(PaymentSchedule3[[#This Row],[Payment Number]]&lt;&gt;"",SUM(INDEX(PaymentSchedule3[Interest],1,1):PaymentSchedule3[[#This Row],[Interest]]),"")</f>
        <v>174679.73149281603</v>
      </c>
    </row>
    <row r="161" spans="2:11" ht="32.1" customHeight="1" x14ac:dyDescent="0.2">
      <c r="B161" s="57">
        <f>IF(LoanIsGood,IF(ROW()-ROW(PaymentSchedule3[[#Headers],[Payment Number]])&gt;ScheduledNumberOfPayments,"",ROW()-ROW(PaymentSchedule3[[#Headers],[Payment Number]])),"")</f>
        <v>148</v>
      </c>
      <c r="C161" s="58">
        <f>IF(PaymentSchedule3[[#This Row],[Payment Number]]&lt;&gt;"",EOMONTH(LoanStartDate,ROW(PaymentSchedule3[[#This Row],[Payment Number]])-ROW(PaymentSchedule3[[#Headers],[Payment Number]])-2)+DAY(LoanStartDate),"")</f>
        <v>49766</v>
      </c>
      <c r="D161" s="59">
        <f>IF(PaymentSchedule3[[#This Row],[Payment Number]]&lt;&gt;"",IF(ROW()-ROW(PaymentSchedule3[[#Headers],[Beginning
Balance]])=1,LoanAmount,INDEX(PaymentSchedule3[Ending
Balance],ROW()-ROW(PaymentSchedule3[[#Headers],[Beginning
Balance]])-1)),"")</f>
        <v>174466.19160023596</v>
      </c>
      <c r="E161" s="60">
        <f>IF(PaymentSchedule3[[#This Row],[Payment Number]]&lt;&gt;"",ScheduledPayment,"")</f>
        <v>1373.1965917968894</v>
      </c>
      <c r="F16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61" s="59">
        <f>IF(PaymentSchedule3[[#This Row],[Payment Number]]&lt;&gt;"",PaymentSchedule3[[#This Row],[Total
Payment]]-PaymentSchedule3[[#This Row],[Interest]],"")</f>
        <v>276.96735457540694</v>
      </c>
      <c r="I161" s="61">
        <f>IF(PaymentSchedule3[[#This Row],[Payment Number]]&lt;&gt;"",PaymentSchedule3[[#This Row],[Beginning
Balance]]*(InterestRate/PaymentsPerYear),"")</f>
        <v>1096.2292372214824</v>
      </c>
      <c r="J161" s="59">
        <f>IF(PaymentSchedule3[[#This Row],[Payment Number]]&lt;&gt;"",IF(PaymentSchedule3[[#This Row],[Scheduled Payment]]+PaymentSchedule3[[#This Row],[Extra
Payment]]&lt;=PaymentSchedule3[[#This Row],[Beginning
Balance]],PaymentSchedule3[[#This Row],[Beginning
Balance]]-PaymentSchedule3[[#This Row],[Principal]],0),"")</f>
        <v>174189.22424566056</v>
      </c>
      <c r="K161" s="61">
        <f>IF(PaymentSchedule3[[#This Row],[Payment Number]]&lt;&gt;"",SUM(INDEX(PaymentSchedule3[Interest],1,1):PaymentSchedule3[[#This Row],[Interest]]),"")</f>
        <v>175775.96073003751</v>
      </c>
    </row>
    <row r="162" spans="2:11" ht="32.1" customHeight="1" x14ac:dyDescent="0.2">
      <c r="B162" s="57">
        <f>IF(LoanIsGood,IF(ROW()-ROW(PaymentSchedule3[[#Headers],[Payment Number]])&gt;ScheduledNumberOfPayments,"",ROW()-ROW(PaymentSchedule3[[#Headers],[Payment Number]])),"")</f>
        <v>149</v>
      </c>
      <c r="C162" s="58">
        <f>IF(PaymentSchedule3[[#This Row],[Payment Number]]&lt;&gt;"",EOMONTH(LoanStartDate,ROW(PaymentSchedule3[[#This Row],[Payment Number]])-ROW(PaymentSchedule3[[#Headers],[Payment Number]])-2)+DAY(LoanStartDate),"")</f>
        <v>49796</v>
      </c>
      <c r="D162" s="59">
        <f>IF(PaymentSchedule3[[#This Row],[Payment Number]]&lt;&gt;"",IF(ROW()-ROW(PaymentSchedule3[[#Headers],[Beginning
Balance]])=1,LoanAmount,INDEX(PaymentSchedule3[Ending
Balance],ROW()-ROW(PaymentSchedule3[[#Headers],[Beginning
Balance]])-1)),"")</f>
        <v>174189.22424566056</v>
      </c>
      <c r="E162" s="60">
        <f>IF(PaymentSchedule3[[#This Row],[Payment Number]]&lt;&gt;"",ScheduledPayment,"")</f>
        <v>1373.1965917968894</v>
      </c>
      <c r="F16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62" s="59">
        <f>IF(PaymentSchedule3[[#This Row],[Payment Number]]&lt;&gt;"",PaymentSchedule3[[#This Row],[Total
Payment]]-PaymentSchedule3[[#This Row],[Interest]],"")</f>
        <v>278.70763278665572</v>
      </c>
      <c r="I162" s="61">
        <f>IF(PaymentSchedule3[[#This Row],[Payment Number]]&lt;&gt;"",PaymentSchedule3[[#This Row],[Beginning
Balance]]*(InterestRate/PaymentsPerYear),"")</f>
        <v>1094.4889590102337</v>
      </c>
      <c r="J162" s="59">
        <f>IF(PaymentSchedule3[[#This Row],[Payment Number]]&lt;&gt;"",IF(PaymentSchedule3[[#This Row],[Scheduled Payment]]+PaymentSchedule3[[#This Row],[Extra
Payment]]&lt;=PaymentSchedule3[[#This Row],[Beginning
Balance]],PaymentSchedule3[[#This Row],[Beginning
Balance]]-PaymentSchedule3[[#This Row],[Principal]],0),"")</f>
        <v>173910.51661287391</v>
      </c>
      <c r="K162" s="61">
        <f>IF(PaymentSchedule3[[#This Row],[Payment Number]]&lt;&gt;"",SUM(INDEX(PaymentSchedule3[Interest],1,1):PaymentSchedule3[[#This Row],[Interest]]),"")</f>
        <v>176870.44968904773</v>
      </c>
    </row>
    <row r="163" spans="2:11" ht="32.1" customHeight="1" x14ac:dyDescent="0.2">
      <c r="B163" s="57">
        <f>IF(LoanIsGood,IF(ROW()-ROW(PaymentSchedule3[[#Headers],[Payment Number]])&gt;ScheduledNumberOfPayments,"",ROW()-ROW(PaymentSchedule3[[#Headers],[Payment Number]])),"")</f>
        <v>150</v>
      </c>
      <c r="C163" s="58">
        <f>IF(PaymentSchedule3[[#This Row],[Payment Number]]&lt;&gt;"",EOMONTH(LoanStartDate,ROW(PaymentSchedule3[[#This Row],[Payment Number]])-ROW(PaymentSchedule3[[#Headers],[Payment Number]])-2)+DAY(LoanStartDate),"")</f>
        <v>49827</v>
      </c>
      <c r="D163" s="59">
        <f>IF(PaymentSchedule3[[#This Row],[Payment Number]]&lt;&gt;"",IF(ROW()-ROW(PaymentSchedule3[[#Headers],[Beginning
Balance]])=1,LoanAmount,INDEX(PaymentSchedule3[Ending
Balance],ROW()-ROW(PaymentSchedule3[[#Headers],[Beginning
Balance]])-1)),"")</f>
        <v>173910.51661287391</v>
      </c>
      <c r="E163" s="60">
        <f>IF(PaymentSchedule3[[#This Row],[Payment Number]]&lt;&gt;"",ScheduledPayment,"")</f>
        <v>1373.1965917968894</v>
      </c>
      <c r="F16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63" s="59">
        <f>IF(PaymentSchedule3[[#This Row],[Payment Number]]&lt;&gt;"",PaymentSchedule3[[#This Row],[Total
Payment]]-PaymentSchedule3[[#This Row],[Interest]],"")</f>
        <v>280.45884574599836</v>
      </c>
      <c r="I163" s="61">
        <f>IF(PaymentSchedule3[[#This Row],[Payment Number]]&lt;&gt;"",PaymentSchedule3[[#This Row],[Beginning
Balance]]*(InterestRate/PaymentsPerYear),"")</f>
        <v>1092.737746050891</v>
      </c>
      <c r="J163" s="59">
        <f>IF(PaymentSchedule3[[#This Row],[Payment Number]]&lt;&gt;"",IF(PaymentSchedule3[[#This Row],[Scheduled Payment]]+PaymentSchedule3[[#This Row],[Extra
Payment]]&lt;=PaymentSchedule3[[#This Row],[Beginning
Balance]],PaymentSchedule3[[#This Row],[Beginning
Balance]]-PaymentSchedule3[[#This Row],[Principal]],0),"")</f>
        <v>173630.0577671279</v>
      </c>
      <c r="K163" s="61">
        <f>IF(PaymentSchedule3[[#This Row],[Payment Number]]&lt;&gt;"",SUM(INDEX(PaymentSchedule3[Interest],1,1):PaymentSchedule3[[#This Row],[Interest]]),"")</f>
        <v>177963.18743509863</v>
      </c>
    </row>
    <row r="164" spans="2:11" ht="32.1" customHeight="1" x14ac:dyDescent="0.2">
      <c r="B164" s="57">
        <f>IF(LoanIsGood,IF(ROW()-ROW(PaymentSchedule3[[#Headers],[Payment Number]])&gt;ScheduledNumberOfPayments,"",ROW()-ROW(PaymentSchedule3[[#Headers],[Payment Number]])),"")</f>
        <v>151</v>
      </c>
      <c r="C164" s="58">
        <f>IF(PaymentSchedule3[[#This Row],[Payment Number]]&lt;&gt;"",EOMONTH(LoanStartDate,ROW(PaymentSchedule3[[#This Row],[Payment Number]])-ROW(PaymentSchedule3[[#Headers],[Payment Number]])-2)+DAY(LoanStartDate),"")</f>
        <v>49857</v>
      </c>
      <c r="D164" s="59">
        <f>IF(PaymentSchedule3[[#This Row],[Payment Number]]&lt;&gt;"",IF(ROW()-ROW(PaymentSchedule3[[#Headers],[Beginning
Balance]])=1,LoanAmount,INDEX(PaymentSchedule3[Ending
Balance],ROW()-ROW(PaymentSchedule3[[#Headers],[Beginning
Balance]])-1)),"")</f>
        <v>173630.0577671279</v>
      </c>
      <c r="E164" s="60">
        <f>IF(PaymentSchedule3[[#This Row],[Payment Number]]&lt;&gt;"",ScheduledPayment,"")</f>
        <v>1373.1965917968894</v>
      </c>
      <c r="F16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64" s="59">
        <f>IF(PaymentSchedule3[[#This Row],[Payment Number]]&lt;&gt;"",PaymentSchedule3[[#This Row],[Total
Payment]]-PaymentSchedule3[[#This Row],[Interest]],"")</f>
        <v>282.22106216010252</v>
      </c>
      <c r="I164" s="61">
        <f>IF(PaymentSchedule3[[#This Row],[Payment Number]]&lt;&gt;"",PaymentSchedule3[[#This Row],[Beginning
Balance]]*(InterestRate/PaymentsPerYear),"")</f>
        <v>1090.9755296367869</v>
      </c>
      <c r="J164" s="59">
        <f>IF(PaymentSchedule3[[#This Row],[Payment Number]]&lt;&gt;"",IF(PaymentSchedule3[[#This Row],[Scheduled Payment]]+PaymentSchedule3[[#This Row],[Extra
Payment]]&lt;=PaymentSchedule3[[#This Row],[Beginning
Balance]],PaymentSchedule3[[#This Row],[Beginning
Balance]]-PaymentSchedule3[[#This Row],[Principal]],0),"")</f>
        <v>173347.83670496781</v>
      </c>
      <c r="K164" s="61">
        <f>IF(PaymentSchedule3[[#This Row],[Payment Number]]&lt;&gt;"",SUM(INDEX(PaymentSchedule3[Interest],1,1):PaymentSchedule3[[#This Row],[Interest]]),"")</f>
        <v>179054.16296473541</v>
      </c>
    </row>
    <row r="165" spans="2:11" ht="32.1" customHeight="1" x14ac:dyDescent="0.2">
      <c r="B165" s="57">
        <f>IF(LoanIsGood,IF(ROW()-ROW(PaymentSchedule3[[#Headers],[Payment Number]])&gt;ScheduledNumberOfPayments,"",ROW()-ROW(PaymentSchedule3[[#Headers],[Payment Number]])),"")</f>
        <v>152</v>
      </c>
      <c r="C165" s="58">
        <f>IF(PaymentSchedule3[[#This Row],[Payment Number]]&lt;&gt;"",EOMONTH(LoanStartDate,ROW(PaymentSchedule3[[#This Row],[Payment Number]])-ROW(PaymentSchedule3[[#Headers],[Payment Number]])-2)+DAY(LoanStartDate),"")</f>
        <v>49888</v>
      </c>
      <c r="D165" s="59">
        <f>IF(PaymentSchedule3[[#This Row],[Payment Number]]&lt;&gt;"",IF(ROW()-ROW(PaymentSchedule3[[#Headers],[Beginning
Balance]])=1,LoanAmount,INDEX(PaymentSchedule3[Ending
Balance],ROW()-ROW(PaymentSchedule3[[#Headers],[Beginning
Balance]])-1)),"")</f>
        <v>173347.83670496781</v>
      </c>
      <c r="E165" s="60">
        <f>IF(PaymentSchedule3[[#This Row],[Payment Number]]&lt;&gt;"",ScheduledPayment,"")</f>
        <v>1373.1965917968894</v>
      </c>
      <c r="F16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65" s="59">
        <f>IF(PaymentSchedule3[[#This Row],[Payment Number]]&lt;&gt;"",PaymentSchedule3[[#This Row],[Total
Payment]]-PaymentSchedule3[[#This Row],[Interest]],"")</f>
        <v>283.99435116734185</v>
      </c>
      <c r="I165" s="61">
        <f>IF(PaymentSchedule3[[#This Row],[Payment Number]]&lt;&gt;"",PaymentSchedule3[[#This Row],[Beginning
Balance]]*(InterestRate/PaymentsPerYear),"")</f>
        <v>1089.2022406295475</v>
      </c>
      <c r="J165" s="59">
        <f>IF(PaymentSchedule3[[#This Row],[Payment Number]]&lt;&gt;"",IF(PaymentSchedule3[[#This Row],[Scheduled Payment]]+PaymentSchedule3[[#This Row],[Extra
Payment]]&lt;=PaymentSchedule3[[#This Row],[Beginning
Balance]],PaymentSchedule3[[#This Row],[Beginning
Balance]]-PaymentSchedule3[[#This Row],[Principal]],0),"")</f>
        <v>173063.84235380046</v>
      </c>
      <c r="K165" s="61">
        <f>IF(PaymentSchedule3[[#This Row],[Payment Number]]&lt;&gt;"",SUM(INDEX(PaymentSchedule3[Interest],1,1):PaymentSchedule3[[#This Row],[Interest]]),"")</f>
        <v>180143.36520536497</v>
      </c>
    </row>
    <row r="166" spans="2:11" ht="32.1" customHeight="1" x14ac:dyDescent="0.2">
      <c r="B166" s="57">
        <f>IF(LoanIsGood,IF(ROW()-ROW(PaymentSchedule3[[#Headers],[Payment Number]])&gt;ScheduledNumberOfPayments,"",ROW()-ROW(PaymentSchedule3[[#Headers],[Payment Number]])),"")</f>
        <v>153</v>
      </c>
      <c r="C166" s="58">
        <f>IF(PaymentSchedule3[[#This Row],[Payment Number]]&lt;&gt;"",EOMONTH(LoanStartDate,ROW(PaymentSchedule3[[#This Row],[Payment Number]])-ROW(PaymentSchedule3[[#Headers],[Payment Number]])-2)+DAY(LoanStartDate),"")</f>
        <v>49919</v>
      </c>
      <c r="D166" s="59">
        <f>IF(PaymentSchedule3[[#This Row],[Payment Number]]&lt;&gt;"",IF(ROW()-ROW(PaymentSchedule3[[#Headers],[Beginning
Balance]])=1,LoanAmount,INDEX(PaymentSchedule3[Ending
Balance],ROW()-ROW(PaymentSchedule3[[#Headers],[Beginning
Balance]])-1)),"")</f>
        <v>173063.84235380046</v>
      </c>
      <c r="E166" s="60">
        <f>IF(PaymentSchedule3[[#This Row],[Payment Number]]&lt;&gt;"",ScheduledPayment,"")</f>
        <v>1373.1965917968894</v>
      </c>
      <c r="F16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66" s="59">
        <f>IF(PaymentSchedule3[[#This Row],[Payment Number]]&lt;&gt;"",PaymentSchedule3[[#This Row],[Total
Payment]]-PaymentSchedule3[[#This Row],[Interest]],"")</f>
        <v>285.77878234050991</v>
      </c>
      <c r="I166" s="61">
        <f>IF(PaymentSchedule3[[#This Row],[Payment Number]]&lt;&gt;"",PaymentSchedule3[[#This Row],[Beginning
Balance]]*(InterestRate/PaymentsPerYear),"")</f>
        <v>1087.4178094563795</v>
      </c>
      <c r="J166" s="59">
        <f>IF(PaymentSchedule3[[#This Row],[Payment Number]]&lt;&gt;"",IF(PaymentSchedule3[[#This Row],[Scheduled Payment]]+PaymentSchedule3[[#This Row],[Extra
Payment]]&lt;=PaymentSchedule3[[#This Row],[Beginning
Balance]],PaymentSchedule3[[#This Row],[Beginning
Balance]]-PaymentSchedule3[[#This Row],[Principal]],0),"")</f>
        <v>172778.06357145993</v>
      </c>
      <c r="K166" s="61">
        <f>IF(PaymentSchedule3[[#This Row],[Payment Number]]&lt;&gt;"",SUM(INDEX(PaymentSchedule3[Interest],1,1):PaymentSchedule3[[#This Row],[Interest]]),"")</f>
        <v>181230.78301482135</v>
      </c>
    </row>
    <row r="167" spans="2:11" ht="32.1" customHeight="1" x14ac:dyDescent="0.2">
      <c r="B167" s="57">
        <f>IF(LoanIsGood,IF(ROW()-ROW(PaymentSchedule3[[#Headers],[Payment Number]])&gt;ScheduledNumberOfPayments,"",ROW()-ROW(PaymentSchedule3[[#Headers],[Payment Number]])),"")</f>
        <v>154</v>
      </c>
      <c r="C167" s="58">
        <f>IF(PaymentSchedule3[[#This Row],[Payment Number]]&lt;&gt;"",EOMONTH(LoanStartDate,ROW(PaymentSchedule3[[#This Row],[Payment Number]])-ROW(PaymentSchedule3[[#Headers],[Payment Number]])-2)+DAY(LoanStartDate),"")</f>
        <v>49949</v>
      </c>
      <c r="D167" s="59">
        <f>IF(PaymentSchedule3[[#This Row],[Payment Number]]&lt;&gt;"",IF(ROW()-ROW(PaymentSchedule3[[#Headers],[Beginning
Balance]])=1,LoanAmount,INDEX(PaymentSchedule3[Ending
Balance],ROW()-ROW(PaymentSchedule3[[#Headers],[Beginning
Balance]])-1)),"")</f>
        <v>172778.06357145993</v>
      </c>
      <c r="E167" s="60">
        <f>IF(PaymentSchedule3[[#This Row],[Payment Number]]&lt;&gt;"",ScheduledPayment,"")</f>
        <v>1373.1965917968894</v>
      </c>
      <c r="F16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67" s="59">
        <f>IF(PaymentSchedule3[[#This Row],[Payment Number]]&lt;&gt;"",PaymentSchedule3[[#This Row],[Total
Payment]]-PaymentSchedule3[[#This Row],[Interest]],"")</f>
        <v>287.57442568954957</v>
      </c>
      <c r="I167" s="61">
        <f>IF(PaymentSchedule3[[#This Row],[Payment Number]]&lt;&gt;"",PaymentSchedule3[[#This Row],[Beginning
Balance]]*(InterestRate/PaymentsPerYear),"")</f>
        <v>1085.6221661073398</v>
      </c>
      <c r="J167" s="59">
        <f>IF(PaymentSchedule3[[#This Row],[Payment Number]]&lt;&gt;"",IF(PaymentSchedule3[[#This Row],[Scheduled Payment]]+PaymentSchedule3[[#This Row],[Extra
Payment]]&lt;=PaymentSchedule3[[#This Row],[Beginning
Balance]],PaymentSchedule3[[#This Row],[Beginning
Balance]]-PaymentSchedule3[[#This Row],[Principal]],0),"")</f>
        <v>172490.48914577038</v>
      </c>
      <c r="K167" s="61">
        <f>IF(PaymentSchedule3[[#This Row],[Payment Number]]&lt;&gt;"",SUM(INDEX(PaymentSchedule3[Interest],1,1):PaymentSchedule3[[#This Row],[Interest]]),"")</f>
        <v>182316.4051809287</v>
      </c>
    </row>
    <row r="168" spans="2:11" ht="32.1" customHeight="1" x14ac:dyDescent="0.2">
      <c r="B168" s="57">
        <f>IF(LoanIsGood,IF(ROW()-ROW(PaymentSchedule3[[#Headers],[Payment Number]])&gt;ScheduledNumberOfPayments,"",ROW()-ROW(PaymentSchedule3[[#Headers],[Payment Number]])),"")</f>
        <v>155</v>
      </c>
      <c r="C168" s="58">
        <f>IF(PaymentSchedule3[[#This Row],[Payment Number]]&lt;&gt;"",EOMONTH(LoanStartDate,ROW(PaymentSchedule3[[#This Row],[Payment Number]])-ROW(PaymentSchedule3[[#Headers],[Payment Number]])-2)+DAY(LoanStartDate),"")</f>
        <v>49980</v>
      </c>
      <c r="D168" s="59">
        <f>IF(PaymentSchedule3[[#This Row],[Payment Number]]&lt;&gt;"",IF(ROW()-ROW(PaymentSchedule3[[#Headers],[Beginning
Balance]])=1,LoanAmount,INDEX(PaymentSchedule3[Ending
Balance],ROW()-ROW(PaymentSchedule3[[#Headers],[Beginning
Balance]])-1)),"")</f>
        <v>172490.48914577038</v>
      </c>
      <c r="E168" s="60">
        <f>IF(PaymentSchedule3[[#This Row],[Payment Number]]&lt;&gt;"",ScheduledPayment,"")</f>
        <v>1373.1965917968894</v>
      </c>
      <c r="F16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68" s="59">
        <f>IF(PaymentSchedule3[[#This Row],[Payment Number]]&lt;&gt;"",PaymentSchedule3[[#This Row],[Total
Payment]]-PaymentSchedule3[[#This Row],[Interest]],"")</f>
        <v>289.38135166429902</v>
      </c>
      <c r="I168" s="61">
        <f>IF(PaymentSchedule3[[#This Row],[Payment Number]]&lt;&gt;"",PaymentSchedule3[[#This Row],[Beginning
Balance]]*(InterestRate/PaymentsPerYear),"")</f>
        <v>1083.8152401325904</v>
      </c>
      <c r="J168" s="59">
        <f>IF(PaymentSchedule3[[#This Row],[Payment Number]]&lt;&gt;"",IF(PaymentSchedule3[[#This Row],[Scheduled Payment]]+PaymentSchedule3[[#This Row],[Extra
Payment]]&lt;=PaymentSchedule3[[#This Row],[Beginning
Balance]],PaymentSchedule3[[#This Row],[Beginning
Balance]]-PaymentSchedule3[[#This Row],[Principal]],0),"")</f>
        <v>172201.10779410606</v>
      </c>
      <c r="K168" s="61">
        <f>IF(PaymentSchedule3[[#This Row],[Payment Number]]&lt;&gt;"",SUM(INDEX(PaymentSchedule3[Interest],1,1):PaymentSchedule3[[#This Row],[Interest]]),"")</f>
        <v>183400.2204210613</v>
      </c>
    </row>
    <row r="169" spans="2:11" ht="32.1" customHeight="1" x14ac:dyDescent="0.2">
      <c r="B169" s="57">
        <f>IF(LoanIsGood,IF(ROW()-ROW(PaymentSchedule3[[#Headers],[Payment Number]])&gt;ScheduledNumberOfPayments,"",ROW()-ROW(PaymentSchedule3[[#Headers],[Payment Number]])),"")</f>
        <v>156</v>
      </c>
      <c r="C169" s="58">
        <f>IF(PaymentSchedule3[[#This Row],[Payment Number]]&lt;&gt;"",EOMONTH(LoanStartDate,ROW(PaymentSchedule3[[#This Row],[Payment Number]])-ROW(PaymentSchedule3[[#Headers],[Payment Number]])-2)+DAY(LoanStartDate),"")</f>
        <v>50010</v>
      </c>
      <c r="D169" s="59">
        <f>IF(PaymentSchedule3[[#This Row],[Payment Number]]&lt;&gt;"",IF(ROW()-ROW(PaymentSchedule3[[#Headers],[Beginning
Balance]])=1,LoanAmount,INDEX(PaymentSchedule3[Ending
Balance],ROW()-ROW(PaymentSchedule3[[#Headers],[Beginning
Balance]])-1)),"")</f>
        <v>172201.10779410606</v>
      </c>
      <c r="E169" s="60">
        <f>IF(PaymentSchedule3[[#This Row],[Payment Number]]&lt;&gt;"",ScheduledPayment,"")</f>
        <v>1373.1965917968894</v>
      </c>
      <c r="F16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69" s="59">
        <f>IF(PaymentSchedule3[[#This Row],[Payment Number]]&lt;&gt;"",PaymentSchedule3[[#This Row],[Total
Payment]]-PaymentSchedule3[[#This Row],[Interest]],"")</f>
        <v>291.19963115725636</v>
      </c>
      <c r="I169" s="61">
        <f>IF(PaymentSchedule3[[#This Row],[Payment Number]]&lt;&gt;"",PaymentSchedule3[[#This Row],[Beginning
Balance]]*(InterestRate/PaymentsPerYear),"")</f>
        <v>1081.996960639633</v>
      </c>
      <c r="J169" s="59">
        <f>IF(PaymentSchedule3[[#This Row],[Payment Number]]&lt;&gt;"",IF(PaymentSchedule3[[#This Row],[Scheduled Payment]]+PaymentSchedule3[[#This Row],[Extra
Payment]]&lt;=PaymentSchedule3[[#This Row],[Beginning
Balance]],PaymentSchedule3[[#This Row],[Beginning
Balance]]-PaymentSchedule3[[#This Row],[Principal]],0),"")</f>
        <v>171909.90816294882</v>
      </c>
      <c r="K169" s="61">
        <f>IF(PaymentSchedule3[[#This Row],[Payment Number]]&lt;&gt;"",SUM(INDEX(PaymentSchedule3[Interest],1,1):PaymentSchedule3[[#This Row],[Interest]]),"")</f>
        <v>184482.21738170093</v>
      </c>
    </row>
    <row r="170" spans="2:11" ht="32.1" customHeight="1" x14ac:dyDescent="0.2">
      <c r="B170" s="57">
        <f>IF(LoanIsGood,IF(ROW()-ROW(PaymentSchedule3[[#Headers],[Payment Number]])&gt;ScheduledNumberOfPayments,"",ROW()-ROW(PaymentSchedule3[[#Headers],[Payment Number]])),"")</f>
        <v>157</v>
      </c>
      <c r="C170" s="58">
        <f>IF(PaymentSchedule3[[#This Row],[Payment Number]]&lt;&gt;"",EOMONTH(LoanStartDate,ROW(PaymentSchedule3[[#This Row],[Payment Number]])-ROW(PaymentSchedule3[[#Headers],[Payment Number]])-2)+DAY(LoanStartDate),"")</f>
        <v>50041</v>
      </c>
      <c r="D170" s="59">
        <f>IF(PaymentSchedule3[[#This Row],[Payment Number]]&lt;&gt;"",IF(ROW()-ROW(PaymentSchedule3[[#Headers],[Beginning
Balance]])=1,LoanAmount,INDEX(PaymentSchedule3[Ending
Balance],ROW()-ROW(PaymentSchedule3[[#Headers],[Beginning
Balance]])-1)),"")</f>
        <v>171909.90816294882</v>
      </c>
      <c r="E170" s="60">
        <f>IF(PaymentSchedule3[[#This Row],[Payment Number]]&lt;&gt;"",ScheduledPayment,"")</f>
        <v>1373.1965917968894</v>
      </c>
      <c r="F17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70" s="59">
        <f>IF(PaymentSchedule3[[#This Row],[Payment Number]]&lt;&gt;"",PaymentSchedule3[[#This Row],[Total
Payment]]-PaymentSchedule3[[#This Row],[Interest]],"")</f>
        <v>293.02933550636112</v>
      </c>
      <c r="I170" s="61">
        <f>IF(PaymentSchedule3[[#This Row],[Payment Number]]&lt;&gt;"",PaymentSchedule3[[#This Row],[Beginning
Balance]]*(InterestRate/PaymentsPerYear),"")</f>
        <v>1080.1672562905283</v>
      </c>
      <c r="J170" s="59">
        <f>IF(PaymentSchedule3[[#This Row],[Payment Number]]&lt;&gt;"",IF(PaymentSchedule3[[#This Row],[Scheduled Payment]]+PaymentSchedule3[[#This Row],[Extra
Payment]]&lt;=PaymentSchedule3[[#This Row],[Beginning
Balance]],PaymentSchedule3[[#This Row],[Beginning
Balance]]-PaymentSchedule3[[#This Row],[Principal]],0),"")</f>
        <v>171616.87882744247</v>
      </c>
      <c r="K170" s="61">
        <f>IF(PaymentSchedule3[[#This Row],[Payment Number]]&lt;&gt;"",SUM(INDEX(PaymentSchedule3[Interest],1,1):PaymentSchedule3[[#This Row],[Interest]]),"")</f>
        <v>185562.38463799146</v>
      </c>
    </row>
    <row r="171" spans="2:11" ht="32.1" customHeight="1" x14ac:dyDescent="0.2">
      <c r="B171" s="57">
        <f>IF(LoanIsGood,IF(ROW()-ROW(PaymentSchedule3[[#Headers],[Payment Number]])&gt;ScheduledNumberOfPayments,"",ROW()-ROW(PaymentSchedule3[[#Headers],[Payment Number]])),"")</f>
        <v>158</v>
      </c>
      <c r="C171" s="58">
        <f>IF(PaymentSchedule3[[#This Row],[Payment Number]]&lt;&gt;"",EOMONTH(LoanStartDate,ROW(PaymentSchedule3[[#This Row],[Payment Number]])-ROW(PaymentSchedule3[[#Headers],[Payment Number]])-2)+DAY(LoanStartDate),"")</f>
        <v>50072</v>
      </c>
      <c r="D171" s="59">
        <f>IF(PaymentSchedule3[[#This Row],[Payment Number]]&lt;&gt;"",IF(ROW()-ROW(PaymentSchedule3[[#Headers],[Beginning
Balance]])=1,LoanAmount,INDEX(PaymentSchedule3[Ending
Balance],ROW()-ROW(PaymentSchedule3[[#Headers],[Beginning
Balance]])-1)),"")</f>
        <v>171616.87882744247</v>
      </c>
      <c r="E171" s="60">
        <f>IF(PaymentSchedule3[[#This Row],[Payment Number]]&lt;&gt;"",ScheduledPayment,"")</f>
        <v>1373.1965917968894</v>
      </c>
      <c r="F17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71" s="59">
        <f>IF(PaymentSchedule3[[#This Row],[Payment Number]]&lt;&gt;"",PaymentSchedule3[[#This Row],[Total
Payment]]-PaymentSchedule3[[#This Row],[Interest]],"")</f>
        <v>294.87053649779273</v>
      </c>
      <c r="I171" s="61">
        <f>IF(PaymentSchedule3[[#This Row],[Payment Number]]&lt;&gt;"",PaymentSchedule3[[#This Row],[Beginning
Balance]]*(InterestRate/PaymentsPerYear),"")</f>
        <v>1078.3260552990967</v>
      </c>
      <c r="J171" s="59">
        <f>IF(PaymentSchedule3[[#This Row],[Payment Number]]&lt;&gt;"",IF(PaymentSchedule3[[#This Row],[Scheduled Payment]]+PaymentSchedule3[[#This Row],[Extra
Payment]]&lt;=PaymentSchedule3[[#This Row],[Beginning
Balance]],PaymentSchedule3[[#This Row],[Beginning
Balance]]-PaymentSchedule3[[#This Row],[Principal]],0),"")</f>
        <v>171322.00829094468</v>
      </c>
      <c r="K171" s="61">
        <f>IF(PaymentSchedule3[[#This Row],[Payment Number]]&lt;&gt;"",SUM(INDEX(PaymentSchedule3[Interest],1,1):PaymentSchedule3[[#This Row],[Interest]]),"")</f>
        <v>186640.71069329054</v>
      </c>
    </row>
    <row r="172" spans="2:11" ht="32.1" customHeight="1" x14ac:dyDescent="0.2">
      <c r="B172" s="57">
        <f>IF(LoanIsGood,IF(ROW()-ROW(PaymentSchedule3[[#Headers],[Payment Number]])&gt;ScheduledNumberOfPayments,"",ROW()-ROW(PaymentSchedule3[[#Headers],[Payment Number]])),"")</f>
        <v>159</v>
      </c>
      <c r="C172" s="58">
        <f>IF(PaymentSchedule3[[#This Row],[Payment Number]]&lt;&gt;"",EOMONTH(LoanStartDate,ROW(PaymentSchedule3[[#This Row],[Payment Number]])-ROW(PaymentSchedule3[[#Headers],[Payment Number]])-2)+DAY(LoanStartDate),"")</f>
        <v>50100</v>
      </c>
      <c r="D172" s="59">
        <f>IF(PaymentSchedule3[[#This Row],[Payment Number]]&lt;&gt;"",IF(ROW()-ROW(PaymentSchedule3[[#Headers],[Beginning
Balance]])=1,LoanAmount,INDEX(PaymentSchedule3[Ending
Balance],ROW()-ROW(PaymentSchedule3[[#Headers],[Beginning
Balance]])-1)),"")</f>
        <v>171322.00829094468</v>
      </c>
      <c r="E172" s="60">
        <f>IF(PaymentSchedule3[[#This Row],[Payment Number]]&lt;&gt;"",ScheduledPayment,"")</f>
        <v>1373.1965917968894</v>
      </c>
      <c r="F17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72" s="59">
        <f>IF(PaymentSchedule3[[#This Row],[Payment Number]]&lt;&gt;"",PaymentSchedule3[[#This Row],[Total
Payment]]-PaymentSchedule3[[#This Row],[Interest]],"")</f>
        <v>296.72330636878701</v>
      </c>
      <c r="I172" s="61">
        <f>IF(PaymentSchedule3[[#This Row],[Payment Number]]&lt;&gt;"",PaymentSchedule3[[#This Row],[Beginning
Balance]]*(InterestRate/PaymentsPerYear),"")</f>
        <v>1076.4732854281024</v>
      </c>
      <c r="J172" s="59">
        <f>IF(PaymentSchedule3[[#This Row],[Payment Number]]&lt;&gt;"",IF(PaymentSchedule3[[#This Row],[Scheduled Payment]]+PaymentSchedule3[[#This Row],[Extra
Payment]]&lt;=PaymentSchedule3[[#This Row],[Beginning
Balance]],PaymentSchedule3[[#This Row],[Beginning
Balance]]-PaymentSchedule3[[#This Row],[Principal]],0),"")</f>
        <v>171025.2849845759</v>
      </c>
      <c r="K172" s="61">
        <f>IF(PaymentSchedule3[[#This Row],[Payment Number]]&lt;&gt;"",SUM(INDEX(PaymentSchedule3[Interest],1,1):PaymentSchedule3[[#This Row],[Interest]]),"")</f>
        <v>187717.18397871865</v>
      </c>
    </row>
    <row r="173" spans="2:11" ht="32.1" customHeight="1" x14ac:dyDescent="0.2">
      <c r="B173" s="57">
        <f>IF(LoanIsGood,IF(ROW()-ROW(PaymentSchedule3[[#Headers],[Payment Number]])&gt;ScheduledNumberOfPayments,"",ROW()-ROW(PaymentSchedule3[[#Headers],[Payment Number]])),"")</f>
        <v>160</v>
      </c>
      <c r="C173" s="58">
        <f>IF(PaymentSchedule3[[#This Row],[Payment Number]]&lt;&gt;"",EOMONTH(LoanStartDate,ROW(PaymentSchedule3[[#This Row],[Payment Number]])-ROW(PaymentSchedule3[[#Headers],[Payment Number]])-2)+DAY(LoanStartDate),"")</f>
        <v>50131</v>
      </c>
      <c r="D173" s="59">
        <f>IF(PaymentSchedule3[[#This Row],[Payment Number]]&lt;&gt;"",IF(ROW()-ROW(PaymentSchedule3[[#Headers],[Beginning
Balance]])=1,LoanAmount,INDEX(PaymentSchedule3[Ending
Balance],ROW()-ROW(PaymentSchedule3[[#Headers],[Beginning
Balance]])-1)),"")</f>
        <v>171025.2849845759</v>
      </c>
      <c r="E173" s="60">
        <f>IF(PaymentSchedule3[[#This Row],[Payment Number]]&lt;&gt;"",ScheduledPayment,"")</f>
        <v>1373.1965917968894</v>
      </c>
      <c r="F17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73" s="59">
        <f>IF(PaymentSchedule3[[#This Row],[Payment Number]]&lt;&gt;"",PaymentSchedule3[[#This Row],[Total
Payment]]-PaymentSchedule3[[#This Row],[Interest]],"")</f>
        <v>298.58771781047085</v>
      </c>
      <c r="I173" s="61">
        <f>IF(PaymentSchedule3[[#This Row],[Payment Number]]&lt;&gt;"",PaymentSchedule3[[#This Row],[Beginning
Balance]]*(InterestRate/PaymentsPerYear),"")</f>
        <v>1074.6088739864185</v>
      </c>
      <c r="J173" s="59">
        <f>IF(PaymentSchedule3[[#This Row],[Payment Number]]&lt;&gt;"",IF(PaymentSchedule3[[#This Row],[Scheduled Payment]]+PaymentSchedule3[[#This Row],[Extra
Payment]]&lt;=PaymentSchedule3[[#This Row],[Beginning
Balance]],PaymentSchedule3[[#This Row],[Beginning
Balance]]-PaymentSchedule3[[#This Row],[Principal]],0),"")</f>
        <v>170726.69726676543</v>
      </c>
      <c r="K173" s="61">
        <f>IF(PaymentSchedule3[[#This Row],[Payment Number]]&lt;&gt;"",SUM(INDEX(PaymentSchedule3[Interest],1,1):PaymentSchedule3[[#This Row],[Interest]]),"")</f>
        <v>188791.79285270505</v>
      </c>
    </row>
    <row r="174" spans="2:11" ht="32.1" customHeight="1" x14ac:dyDescent="0.2">
      <c r="B174" s="57">
        <f>IF(LoanIsGood,IF(ROW()-ROW(PaymentSchedule3[[#Headers],[Payment Number]])&gt;ScheduledNumberOfPayments,"",ROW()-ROW(PaymentSchedule3[[#Headers],[Payment Number]])),"")</f>
        <v>161</v>
      </c>
      <c r="C174" s="58">
        <f>IF(PaymentSchedule3[[#This Row],[Payment Number]]&lt;&gt;"",EOMONTH(LoanStartDate,ROW(PaymentSchedule3[[#This Row],[Payment Number]])-ROW(PaymentSchedule3[[#Headers],[Payment Number]])-2)+DAY(LoanStartDate),"")</f>
        <v>50161</v>
      </c>
      <c r="D174" s="59">
        <f>IF(PaymentSchedule3[[#This Row],[Payment Number]]&lt;&gt;"",IF(ROW()-ROW(PaymentSchedule3[[#Headers],[Beginning
Balance]])=1,LoanAmount,INDEX(PaymentSchedule3[Ending
Balance],ROW()-ROW(PaymentSchedule3[[#Headers],[Beginning
Balance]])-1)),"")</f>
        <v>170726.69726676543</v>
      </c>
      <c r="E174" s="60">
        <f>IF(PaymentSchedule3[[#This Row],[Payment Number]]&lt;&gt;"",ScheduledPayment,"")</f>
        <v>1373.1965917968894</v>
      </c>
      <c r="F17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74" s="59">
        <f>IF(PaymentSchedule3[[#This Row],[Payment Number]]&lt;&gt;"",PaymentSchedule3[[#This Row],[Total
Payment]]-PaymentSchedule3[[#This Row],[Interest]],"")</f>
        <v>300.46384397071347</v>
      </c>
      <c r="I174" s="61">
        <f>IF(PaymentSchedule3[[#This Row],[Payment Number]]&lt;&gt;"",PaymentSchedule3[[#This Row],[Beginning
Balance]]*(InterestRate/PaymentsPerYear),"")</f>
        <v>1072.7327478261759</v>
      </c>
      <c r="J174" s="59">
        <f>IF(PaymentSchedule3[[#This Row],[Payment Number]]&lt;&gt;"",IF(PaymentSchedule3[[#This Row],[Scheduled Payment]]+PaymentSchedule3[[#This Row],[Extra
Payment]]&lt;=PaymentSchedule3[[#This Row],[Beginning
Balance]],PaymentSchedule3[[#This Row],[Beginning
Balance]]-PaymentSchedule3[[#This Row],[Principal]],0),"")</f>
        <v>170426.23342279473</v>
      </c>
      <c r="K174" s="61">
        <f>IF(PaymentSchedule3[[#This Row],[Payment Number]]&lt;&gt;"",SUM(INDEX(PaymentSchedule3[Interest],1,1):PaymentSchedule3[[#This Row],[Interest]]),"")</f>
        <v>189864.52560053123</v>
      </c>
    </row>
    <row r="175" spans="2:11" ht="32.1" customHeight="1" x14ac:dyDescent="0.2">
      <c r="B175" s="57">
        <f>IF(LoanIsGood,IF(ROW()-ROW(PaymentSchedule3[[#Headers],[Payment Number]])&gt;ScheduledNumberOfPayments,"",ROW()-ROW(PaymentSchedule3[[#Headers],[Payment Number]])),"")</f>
        <v>162</v>
      </c>
      <c r="C175" s="58">
        <f>IF(PaymentSchedule3[[#This Row],[Payment Number]]&lt;&gt;"",EOMONTH(LoanStartDate,ROW(PaymentSchedule3[[#This Row],[Payment Number]])-ROW(PaymentSchedule3[[#Headers],[Payment Number]])-2)+DAY(LoanStartDate),"")</f>
        <v>50192</v>
      </c>
      <c r="D175" s="59">
        <f>IF(PaymentSchedule3[[#This Row],[Payment Number]]&lt;&gt;"",IF(ROW()-ROW(PaymentSchedule3[[#Headers],[Beginning
Balance]])=1,LoanAmount,INDEX(PaymentSchedule3[Ending
Balance],ROW()-ROW(PaymentSchedule3[[#Headers],[Beginning
Balance]])-1)),"")</f>
        <v>170426.23342279473</v>
      </c>
      <c r="E175" s="60">
        <f>IF(PaymentSchedule3[[#This Row],[Payment Number]]&lt;&gt;"",ScheduledPayment,"")</f>
        <v>1373.1965917968894</v>
      </c>
      <c r="F17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75" s="59">
        <f>IF(PaymentSchedule3[[#This Row],[Payment Number]]&lt;&gt;"",PaymentSchedule3[[#This Row],[Total
Payment]]-PaymentSchedule3[[#This Row],[Interest]],"")</f>
        <v>302.35175845699587</v>
      </c>
      <c r="I175" s="61">
        <f>IF(PaymentSchedule3[[#This Row],[Payment Number]]&lt;&gt;"",PaymentSchedule3[[#This Row],[Beginning
Balance]]*(InterestRate/PaymentsPerYear),"")</f>
        <v>1070.8448333398935</v>
      </c>
      <c r="J175" s="59">
        <f>IF(PaymentSchedule3[[#This Row],[Payment Number]]&lt;&gt;"",IF(PaymentSchedule3[[#This Row],[Scheduled Payment]]+PaymentSchedule3[[#This Row],[Extra
Payment]]&lt;=PaymentSchedule3[[#This Row],[Beginning
Balance]],PaymentSchedule3[[#This Row],[Beginning
Balance]]-PaymentSchedule3[[#This Row],[Principal]],0),"")</f>
        <v>170123.88166433774</v>
      </c>
      <c r="K175" s="61">
        <f>IF(PaymentSchedule3[[#This Row],[Payment Number]]&lt;&gt;"",SUM(INDEX(PaymentSchedule3[Interest],1,1):PaymentSchedule3[[#This Row],[Interest]]),"")</f>
        <v>190935.37043387111</v>
      </c>
    </row>
    <row r="176" spans="2:11" ht="32.1" customHeight="1" x14ac:dyDescent="0.2">
      <c r="B176" s="57">
        <f>IF(LoanIsGood,IF(ROW()-ROW(PaymentSchedule3[[#Headers],[Payment Number]])&gt;ScheduledNumberOfPayments,"",ROW()-ROW(PaymentSchedule3[[#Headers],[Payment Number]])),"")</f>
        <v>163</v>
      </c>
      <c r="C176" s="58">
        <f>IF(PaymentSchedule3[[#This Row],[Payment Number]]&lt;&gt;"",EOMONTH(LoanStartDate,ROW(PaymentSchedule3[[#This Row],[Payment Number]])-ROW(PaymentSchedule3[[#Headers],[Payment Number]])-2)+DAY(LoanStartDate),"")</f>
        <v>50222</v>
      </c>
      <c r="D176" s="59">
        <f>IF(PaymentSchedule3[[#This Row],[Payment Number]]&lt;&gt;"",IF(ROW()-ROW(PaymentSchedule3[[#Headers],[Beginning
Balance]])=1,LoanAmount,INDEX(PaymentSchedule3[Ending
Balance],ROW()-ROW(PaymentSchedule3[[#Headers],[Beginning
Balance]])-1)),"")</f>
        <v>170123.88166433774</v>
      </c>
      <c r="E176" s="60">
        <f>IF(PaymentSchedule3[[#This Row],[Payment Number]]&lt;&gt;"",ScheduledPayment,"")</f>
        <v>1373.1965917968894</v>
      </c>
      <c r="F17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76" s="59">
        <f>IF(PaymentSchedule3[[#This Row],[Payment Number]]&lt;&gt;"",PaymentSchedule3[[#This Row],[Total
Payment]]-PaymentSchedule3[[#This Row],[Interest]],"")</f>
        <v>304.25153533930074</v>
      </c>
      <c r="I176" s="61">
        <f>IF(PaymentSchedule3[[#This Row],[Payment Number]]&lt;&gt;"",PaymentSchedule3[[#This Row],[Beginning
Balance]]*(InterestRate/PaymentsPerYear),"")</f>
        <v>1068.9450564575886</v>
      </c>
      <c r="J176" s="59">
        <f>IF(PaymentSchedule3[[#This Row],[Payment Number]]&lt;&gt;"",IF(PaymentSchedule3[[#This Row],[Scheduled Payment]]+PaymentSchedule3[[#This Row],[Extra
Payment]]&lt;=PaymentSchedule3[[#This Row],[Beginning
Balance]],PaymentSchedule3[[#This Row],[Beginning
Balance]]-PaymentSchedule3[[#This Row],[Principal]],0),"")</f>
        <v>169819.63012899843</v>
      </c>
      <c r="K176" s="61">
        <f>IF(PaymentSchedule3[[#This Row],[Payment Number]]&lt;&gt;"",SUM(INDEX(PaymentSchedule3[Interest],1,1):PaymentSchedule3[[#This Row],[Interest]]),"")</f>
        <v>192004.31549032871</v>
      </c>
    </row>
    <row r="177" spans="2:11" ht="32.1" customHeight="1" x14ac:dyDescent="0.2">
      <c r="B177" s="57">
        <f>IF(LoanIsGood,IF(ROW()-ROW(PaymentSchedule3[[#Headers],[Payment Number]])&gt;ScheduledNumberOfPayments,"",ROW()-ROW(PaymentSchedule3[[#Headers],[Payment Number]])),"")</f>
        <v>164</v>
      </c>
      <c r="C177" s="58">
        <f>IF(PaymentSchedule3[[#This Row],[Payment Number]]&lt;&gt;"",EOMONTH(LoanStartDate,ROW(PaymentSchedule3[[#This Row],[Payment Number]])-ROW(PaymentSchedule3[[#Headers],[Payment Number]])-2)+DAY(LoanStartDate),"")</f>
        <v>50253</v>
      </c>
      <c r="D177" s="59">
        <f>IF(PaymentSchedule3[[#This Row],[Payment Number]]&lt;&gt;"",IF(ROW()-ROW(PaymentSchedule3[[#Headers],[Beginning
Balance]])=1,LoanAmount,INDEX(PaymentSchedule3[Ending
Balance],ROW()-ROW(PaymentSchedule3[[#Headers],[Beginning
Balance]])-1)),"")</f>
        <v>169819.63012899843</v>
      </c>
      <c r="E177" s="60">
        <f>IF(PaymentSchedule3[[#This Row],[Payment Number]]&lt;&gt;"",ScheduledPayment,"")</f>
        <v>1373.1965917968894</v>
      </c>
      <c r="F17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77" s="59">
        <f>IF(PaymentSchedule3[[#This Row],[Payment Number]]&lt;&gt;"",PaymentSchedule3[[#This Row],[Total
Payment]]-PaymentSchedule3[[#This Row],[Interest]],"")</f>
        <v>306.16324915301607</v>
      </c>
      <c r="I177" s="61">
        <f>IF(PaymentSchedule3[[#This Row],[Payment Number]]&lt;&gt;"",PaymentSchedule3[[#This Row],[Beginning
Balance]]*(InterestRate/PaymentsPerYear),"")</f>
        <v>1067.0333426438733</v>
      </c>
      <c r="J177" s="59">
        <f>IF(PaymentSchedule3[[#This Row],[Payment Number]]&lt;&gt;"",IF(PaymentSchedule3[[#This Row],[Scheduled Payment]]+PaymentSchedule3[[#This Row],[Extra
Payment]]&lt;=PaymentSchedule3[[#This Row],[Beginning
Balance]],PaymentSchedule3[[#This Row],[Beginning
Balance]]-PaymentSchedule3[[#This Row],[Principal]],0),"")</f>
        <v>169513.46687984542</v>
      </c>
      <c r="K177" s="61">
        <f>IF(PaymentSchedule3[[#This Row],[Payment Number]]&lt;&gt;"",SUM(INDEX(PaymentSchedule3[Interest],1,1):PaymentSchedule3[[#This Row],[Interest]]),"")</f>
        <v>193071.34883297258</v>
      </c>
    </row>
    <row r="178" spans="2:11" ht="32.1" customHeight="1" x14ac:dyDescent="0.2">
      <c r="B178" s="57">
        <f>IF(LoanIsGood,IF(ROW()-ROW(PaymentSchedule3[[#Headers],[Payment Number]])&gt;ScheduledNumberOfPayments,"",ROW()-ROW(PaymentSchedule3[[#Headers],[Payment Number]])),"")</f>
        <v>165</v>
      </c>
      <c r="C178" s="58">
        <f>IF(PaymentSchedule3[[#This Row],[Payment Number]]&lt;&gt;"",EOMONTH(LoanStartDate,ROW(PaymentSchedule3[[#This Row],[Payment Number]])-ROW(PaymentSchedule3[[#Headers],[Payment Number]])-2)+DAY(LoanStartDate),"")</f>
        <v>50284</v>
      </c>
      <c r="D178" s="59">
        <f>IF(PaymentSchedule3[[#This Row],[Payment Number]]&lt;&gt;"",IF(ROW()-ROW(PaymentSchedule3[[#Headers],[Beginning
Balance]])=1,LoanAmount,INDEX(PaymentSchedule3[Ending
Balance],ROW()-ROW(PaymentSchedule3[[#Headers],[Beginning
Balance]])-1)),"")</f>
        <v>169513.46687984542</v>
      </c>
      <c r="E178" s="60">
        <f>IF(PaymentSchedule3[[#This Row],[Payment Number]]&lt;&gt;"",ScheduledPayment,"")</f>
        <v>1373.1965917968894</v>
      </c>
      <c r="F17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78" s="59">
        <f>IF(PaymentSchedule3[[#This Row],[Payment Number]]&lt;&gt;"",PaymentSchedule3[[#This Row],[Total
Payment]]-PaymentSchedule3[[#This Row],[Interest]],"")</f>
        <v>308.08697490186069</v>
      </c>
      <c r="I178" s="61">
        <f>IF(PaymentSchedule3[[#This Row],[Payment Number]]&lt;&gt;"",PaymentSchedule3[[#This Row],[Beginning
Balance]]*(InterestRate/PaymentsPerYear),"")</f>
        <v>1065.1096168950287</v>
      </c>
      <c r="J178" s="59">
        <f>IF(PaymentSchedule3[[#This Row],[Payment Number]]&lt;&gt;"",IF(PaymentSchedule3[[#This Row],[Scheduled Payment]]+PaymentSchedule3[[#This Row],[Extra
Payment]]&lt;=PaymentSchedule3[[#This Row],[Beginning
Balance]],PaymentSchedule3[[#This Row],[Beginning
Balance]]-PaymentSchedule3[[#This Row],[Principal]],0),"")</f>
        <v>169205.37990494355</v>
      </c>
      <c r="K178" s="61">
        <f>IF(PaymentSchedule3[[#This Row],[Payment Number]]&lt;&gt;"",SUM(INDEX(PaymentSchedule3[Interest],1,1):PaymentSchedule3[[#This Row],[Interest]]),"")</f>
        <v>194136.45844986761</v>
      </c>
    </row>
    <row r="179" spans="2:11" ht="32.1" customHeight="1" x14ac:dyDescent="0.2">
      <c r="B179" s="57">
        <f>IF(LoanIsGood,IF(ROW()-ROW(PaymentSchedule3[[#Headers],[Payment Number]])&gt;ScheduledNumberOfPayments,"",ROW()-ROW(PaymentSchedule3[[#Headers],[Payment Number]])),"")</f>
        <v>166</v>
      </c>
      <c r="C179" s="58">
        <f>IF(PaymentSchedule3[[#This Row],[Payment Number]]&lt;&gt;"",EOMONTH(LoanStartDate,ROW(PaymentSchedule3[[#This Row],[Payment Number]])-ROW(PaymentSchedule3[[#Headers],[Payment Number]])-2)+DAY(LoanStartDate),"")</f>
        <v>50314</v>
      </c>
      <c r="D179" s="59">
        <f>IF(PaymentSchedule3[[#This Row],[Payment Number]]&lt;&gt;"",IF(ROW()-ROW(PaymentSchedule3[[#Headers],[Beginning
Balance]])=1,LoanAmount,INDEX(PaymentSchedule3[Ending
Balance],ROW()-ROW(PaymentSchedule3[[#Headers],[Beginning
Balance]])-1)),"")</f>
        <v>169205.37990494355</v>
      </c>
      <c r="E179" s="60">
        <f>IF(PaymentSchedule3[[#This Row],[Payment Number]]&lt;&gt;"",ScheduledPayment,"")</f>
        <v>1373.1965917968894</v>
      </c>
      <c r="F17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79" s="59">
        <f>IF(PaymentSchedule3[[#This Row],[Payment Number]]&lt;&gt;"",PaymentSchedule3[[#This Row],[Total
Payment]]-PaymentSchedule3[[#This Row],[Interest]],"")</f>
        <v>310.02278806082745</v>
      </c>
      <c r="I179" s="61">
        <f>IF(PaymentSchedule3[[#This Row],[Payment Number]]&lt;&gt;"",PaymentSchedule3[[#This Row],[Beginning
Balance]]*(InterestRate/PaymentsPerYear),"")</f>
        <v>1063.1738037360619</v>
      </c>
      <c r="J179" s="59">
        <f>IF(PaymentSchedule3[[#This Row],[Payment Number]]&lt;&gt;"",IF(PaymentSchedule3[[#This Row],[Scheduled Payment]]+PaymentSchedule3[[#This Row],[Extra
Payment]]&lt;=PaymentSchedule3[[#This Row],[Beginning
Balance]],PaymentSchedule3[[#This Row],[Beginning
Balance]]-PaymentSchedule3[[#This Row],[Principal]],0),"")</f>
        <v>168895.35711688272</v>
      </c>
      <c r="K179" s="61">
        <f>IF(PaymentSchedule3[[#This Row],[Payment Number]]&lt;&gt;"",SUM(INDEX(PaymentSchedule3[Interest],1,1):PaymentSchedule3[[#This Row],[Interest]]),"")</f>
        <v>195199.63225360366</v>
      </c>
    </row>
    <row r="180" spans="2:11" ht="32.1" customHeight="1" x14ac:dyDescent="0.2">
      <c r="B180" s="57">
        <f>IF(LoanIsGood,IF(ROW()-ROW(PaymentSchedule3[[#Headers],[Payment Number]])&gt;ScheduledNumberOfPayments,"",ROW()-ROW(PaymentSchedule3[[#Headers],[Payment Number]])),"")</f>
        <v>167</v>
      </c>
      <c r="C180" s="58">
        <f>IF(PaymentSchedule3[[#This Row],[Payment Number]]&lt;&gt;"",EOMONTH(LoanStartDate,ROW(PaymentSchedule3[[#This Row],[Payment Number]])-ROW(PaymentSchedule3[[#Headers],[Payment Number]])-2)+DAY(LoanStartDate),"")</f>
        <v>50345</v>
      </c>
      <c r="D180" s="59">
        <f>IF(PaymentSchedule3[[#This Row],[Payment Number]]&lt;&gt;"",IF(ROW()-ROW(PaymentSchedule3[[#Headers],[Beginning
Balance]])=1,LoanAmount,INDEX(PaymentSchedule3[Ending
Balance],ROW()-ROW(PaymentSchedule3[[#Headers],[Beginning
Balance]])-1)),"")</f>
        <v>168895.35711688272</v>
      </c>
      <c r="E180" s="60">
        <f>IF(PaymentSchedule3[[#This Row],[Payment Number]]&lt;&gt;"",ScheduledPayment,"")</f>
        <v>1373.1965917968894</v>
      </c>
      <c r="F18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80" s="59">
        <f>IF(PaymentSchedule3[[#This Row],[Payment Number]]&lt;&gt;"",PaymentSchedule3[[#This Row],[Total
Payment]]-PaymentSchedule3[[#This Row],[Interest]],"")</f>
        <v>311.97076457914318</v>
      </c>
      <c r="I180" s="61">
        <f>IF(PaymentSchedule3[[#This Row],[Payment Number]]&lt;&gt;"",PaymentSchedule3[[#This Row],[Beginning
Balance]]*(InterestRate/PaymentsPerYear),"")</f>
        <v>1061.2258272177462</v>
      </c>
      <c r="J180" s="59">
        <f>IF(PaymentSchedule3[[#This Row],[Payment Number]]&lt;&gt;"",IF(PaymentSchedule3[[#This Row],[Scheduled Payment]]+PaymentSchedule3[[#This Row],[Extra
Payment]]&lt;=PaymentSchedule3[[#This Row],[Beginning
Balance]],PaymentSchedule3[[#This Row],[Beginning
Balance]]-PaymentSchedule3[[#This Row],[Principal]],0),"")</f>
        <v>168583.38635230358</v>
      </c>
      <c r="K180" s="61">
        <f>IF(PaymentSchedule3[[#This Row],[Payment Number]]&lt;&gt;"",SUM(INDEX(PaymentSchedule3[Interest],1,1):PaymentSchedule3[[#This Row],[Interest]]),"")</f>
        <v>196260.8580808214</v>
      </c>
    </row>
    <row r="181" spans="2:11" ht="32.1" customHeight="1" x14ac:dyDescent="0.2">
      <c r="B181" s="57">
        <f>IF(LoanIsGood,IF(ROW()-ROW(PaymentSchedule3[[#Headers],[Payment Number]])&gt;ScheduledNumberOfPayments,"",ROW()-ROW(PaymentSchedule3[[#Headers],[Payment Number]])),"")</f>
        <v>168</v>
      </c>
      <c r="C181" s="58">
        <f>IF(PaymentSchedule3[[#This Row],[Payment Number]]&lt;&gt;"",EOMONTH(LoanStartDate,ROW(PaymentSchedule3[[#This Row],[Payment Number]])-ROW(PaymentSchedule3[[#Headers],[Payment Number]])-2)+DAY(LoanStartDate),"")</f>
        <v>50375</v>
      </c>
      <c r="D181" s="59">
        <f>IF(PaymentSchedule3[[#This Row],[Payment Number]]&lt;&gt;"",IF(ROW()-ROW(PaymentSchedule3[[#Headers],[Beginning
Balance]])=1,LoanAmount,INDEX(PaymentSchedule3[Ending
Balance],ROW()-ROW(PaymentSchedule3[[#Headers],[Beginning
Balance]])-1)),"")</f>
        <v>168583.38635230358</v>
      </c>
      <c r="E181" s="60">
        <f>IF(PaymentSchedule3[[#This Row],[Payment Number]]&lt;&gt;"",ScheduledPayment,"")</f>
        <v>1373.1965917968894</v>
      </c>
      <c r="F18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81" s="59">
        <f>IF(PaymentSchedule3[[#This Row],[Payment Number]]&lt;&gt;"",PaymentSchedule3[[#This Row],[Total
Payment]]-PaymentSchedule3[[#This Row],[Interest]],"")</f>
        <v>313.93098088324859</v>
      </c>
      <c r="I181" s="61">
        <f>IF(PaymentSchedule3[[#This Row],[Payment Number]]&lt;&gt;"",PaymentSchedule3[[#This Row],[Beginning
Balance]]*(InterestRate/PaymentsPerYear),"")</f>
        <v>1059.2656109136408</v>
      </c>
      <c r="J181" s="59">
        <f>IF(PaymentSchedule3[[#This Row],[Payment Number]]&lt;&gt;"",IF(PaymentSchedule3[[#This Row],[Scheduled Payment]]+PaymentSchedule3[[#This Row],[Extra
Payment]]&lt;=PaymentSchedule3[[#This Row],[Beginning
Balance]],PaymentSchedule3[[#This Row],[Beginning
Balance]]-PaymentSchedule3[[#This Row],[Principal]],0),"")</f>
        <v>168269.45537142034</v>
      </c>
      <c r="K181" s="61">
        <f>IF(PaymentSchedule3[[#This Row],[Payment Number]]&lt;&gt;"",SUM(INDEX(PaymentSchedule3[Interest],1,1):PaymentSchedule3[[#This Row],[Interest]]),"")</f>
        <v>197320.12369173503</v>
      </c>
    </row>
    <row r="182" spans="2:11" ht="32.1" customHeight="1" x14ac:dyDescent="0.2">
      <c r="B182" s="57">
        <f>IF(LoanIsGood,IF(ROW()-ROW(PaymentSchedule3[[#Headers],[Payment Number]])&gt;ScheduledNumberOfPayments,"",ROW()-ROW(PaymentSchedule3[[#Headers],[Payment Number]])),"")</f>
        <v>169</v>
      </c>
      <c r="C182" s="58">
        <f>IF(PaymentSchedule3[[#This Row],[Payment Number]]&lt;&gt;"",EOMONTH(LoanStartDate,ROW(PaymentSchedule3[[#This Row],[Payment Number]])-ROW(PaymentSchedule3[[#Headers],[Payment Number]])-2)+DAY(LoanStartDate),"")</f>
        <v>50406</v>
      </c>
      <c r="D182" s="59">
        <f>IF(PaymentSchedule3[[#This Row],[Payment Number]]&lt;&gt;"",IF(ROW()-ROW(PaymentSchedule3[[#Headers],[Beginning
Balance]])=1,LoanAmount,INDEX(PaymentSchedule3[Ending
Balance],ROW()-ROW(PaymentSchedule3[[#Headers],[Beginning
Balance]])-1)),"")</f>
        <v>168269.45537142034</v>
      </c>
      <c r="E182" s="60">
        <f>IF(PaymentSchedule3[[#This Row],[Payment Number]]&lt;&gt;"",ScheduledPayment,"")</f>
        <v>1373.1965917968894</v>
      </c>
      <c r="F18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82" s="59">
        <f>IF(PaymentSchedule3[[#This Row],[Payment Number]]&lt;&gt;"",PaymentSchedule3[[#This Row],[Total
Payment]]-PaymentSchedule3[[#This Row],[Interest]],"")</f>
        <v>315.90351387979831</v>
      </c>
      <c r="I182" s="61">
        <f>IF(PaymentSchedule3[[#This Row],[Payment Number]]&lt;&gt;"",PaymentSchedule3[[#This Row],[Beginning
Balance]]*(InterestRate/PaymentsPerYear),"")</f>
        <v>1057.2930779170911</v>
      </c>
      <c r="J182" s="59">
        <f>IF(PaymentSchedule3[[#This Row],[Payment Number]]&lt;&gt;"",IF(PaymentSchedule3[[#This Row],[Scheduled Payment]]+PaymentSchedule3[[#This Row],[Extra
Payment]]&lt;=PaymentSchedule3[[#This Row],[Beginning
Balance]],PaymentSchedule3[[#This Row],[Beginning
Balance]]-PaymentSchedule3[[#This Row],[Principal]],0),"")</f>
        <v>167953.55185754053</v>
      </c>
      <c r="K182" s="61">
        <f>IF(PaymentSchedule3[[#This Row],[Payment Number]]&lt;&gt;"",SUM(INDEX(PaymentSchedule3[Interest],1,1):PaymentSchedule3[[#This Row],[Interest]]),"")</f>
        <v>198377.41676965213</v>
      </c>
    </row>
    <row r="183" spans="2:11" ht="32.1" customHeight="1" x14ac:dyDescent="0.2">
      <c r="B183" s="57">
        <f>IF(LoanIsGood,IF(ROW()-ROW(PaymentSchedule3[[#Headers],[Payment Number]])&gt;ScheduledNumberOfPayments,"",ROW()-ROW(PaymentSchedule3[[#Headers],[Payment Number]])),"")</f>
        <v>170</v>
      </c>
      <c r="C183" s="58">
        <f>IF(PaymentSchedule3[[#This Row],[Payment Number]]&lt;&gt;"",EOMONTH(LoanStartDate,ROW(PaymentSchedule3[[#This Row],[Payment Number]])-ROW(PaymentSchedule3[[#Headers],[Payment Number]])-2)+DAY(LoanStartDate),"")</f>
        <v>50437</v>
      </c>
      <c r="D183" s="59">
        <f>IF(PaymentSchedule3[[#This Row],[Payment Number]]&lt;&gt;"",IF(ROW()-ROW(PaymentSchedule3[[#Headers],[Beginning
Balance]])=1,LoanAmount,INDEX(PaymentSchedule3[Ending
Balance],ROW()-ROW(PaymentSchedule3[[#Headers],[Beginning
Balance]])-1)),"")</f>
        <v>167953.55185754053</v>
      </c>
      <c r="E183" s="60">
        <f>IF(PaymentSchedule3[[#This Row],[Payment Number]]&lt;&gt;"",ScheduledPayment,"")</f>
        <v>1373.1965917968894</v>
      </c>
      <c r="F18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83" s="59">
        <f>IF(PaymentSchedule3[[#This Row],[Payment Number]]&lt;&gt;"",PaymentSchedule3[[#This Row],[Total
Payment]]-PaymentSchedule3[[#This Row],[Interest]],"")</f>
        <v>317.88844095867648</v>
      </c>
      <c r="I183" s="61">
        <f>IF(PaymentSchedule3[[#This Row],[Payment Number]]&lt;&gt;"",PaymentSchedule3[[#This Row],[Beginning
Balance]]*(InterestRate/PaymentsPerYear),"")</f>
        <v>1055.3081508382129</v>
      </c>
      <c r="J183" s="59">
        <f>IF(PaymentSchedule3[[#This Row],[Payment Number]]&lt;&gt;"",IF(PaymentSchedule3[[#This Row],[Scheduled Payment]]+PaymentSchedule3[[#This Row],[Extra
Payment]]&lt;=PaymentSchedule3[[#This Row],[Beginning
Balance]],PaymentSchedule3[[#This Row],[Beginning
Balance]]-PaymentSchedule3[[#This Row],[Principal]],0),"")</f>
        <v>167635.66341658184</v>
      </c>
      <c r="K183" s="61">
        <f>IF(PaymentSchedule3[[#This Row],[Payment Number]]&lt;&gt;"",SUM(INDEX(PaymentSchedule3[Interest],1,1):PaymentSchedule3[[#This Row],[Interest]]),"")</f>
        <v>199432.72492049035</v>
      </c>
    </row>
    <row r="184" spans="2:11" ht="32.1" customHeight="1" x14ac:dyDescent="0.2">
      <c r="B184" s="57">
        <f>IF(LoanIsGood,IF(ROW()-ROW(PaymentSchedule3[[#Headers],[Payment Number]])&gt;ScheduledNumberOfPayments,"",ROW()-ROW(PaymentSchedule3[[#Headers],[Payment Number]])),"")</f>
        <v>171</v>
      </c>
      <c r="C184" s="58">
        <f>IF(PaymentSchedule3[[#This Row],[Payment Number]]&lt;&gt;"",EOMONTH(LoanStartDate,ROW(PaymentSchedule3[[#This Row],[Payment Number]])-ROW(PaymentSchedule3[[#Headers],[Payment Number]])-2)+DAY(LoanStartDate),"")</f>
        <v>50465</v>
      </c>
      <c r="D184" s="59">
        <f>IF(PaymentSchedule3[[#This Row],[Payment Number]]&lt;&gt;"",IF(ROW()-ROW(PaymentSchedule3[[#Headers],[Beginning
Balance]])=1,LoanAmount,INDEX(PaymentSchedule3[Ending
Balance],ROW()-ROW(PaymentSchedule3[[#Headers],[Beginning
Balance]])-1)),"")</f>
        <v>167635.66341658184</v>
      </c>
      <c r="E184" s="60">
        <f>IF(PaymentSchedule3[[#This Row],[Payment Number]]&lt;&gt;"",ScheduledPayment,"")</f>
        <v>1373.1965917968894</v>
      </c>
      <c r="F18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84" s="59">
        <f>IF(PaymentSchedule3[[#This Row],[Payment Number]]&lt;&gt;"",PaymentSchedule3[[#This Row],[Total
Payment]]-PaymentSchedule3[[#This Row],[Interest]],"")</f>
        <v>319.88583999603361</v>
      </c>
      <c r="I184" s="61">
        <f>IF(PaymentSchedule3[[#This Row],[Payment Number]]&lt;&gt;"",PaymentSchedule3[[#This Row],[Beginning
Balance]]*(InterestRate/PaymentsPerYear),"")</f>
        <v>1053.3107518008558</v>
      </c>
      <c r="J184" s="59">
        <f>IF(PaymentSchedule3[[#This Row],[Payment Number]]&lt;&gt;"",IF(PaymentSchedule3[[#This Row],[Scheduled Payment]]+PaymentSchedule3[[#This Row],[Extra
Payment]]&lt;=PaymentSchedule3[[#This Row],[Beginning
Balance]],PaymentSchedule3[[#This Row],[Beginning
Balance]]-PaymentSchedule3[[#This Row],[Principal]],0),"")</f>
        <v>167315.7775765858</v>
      </c>
      <c r="K184" s="61">
        <f>IF(PaymentSchedule3[[#This Row],[Payment Number]]&lt;&gt;"",SUM(INDEX(PaymentSchedule3[Interest],1,1):PaymentSchedule3[[#This Row],[Interest]]),"")</f>
        <v>200486.03567229121</v>
      </c>
    </row>
    <row r="185" spans="2:11" ht="32.1" customHeight="1" x14ac:dyDescent="0.2">
      <c r="B185" s="57">
        <f>IF(LoanIsGood,IF(ROW()-ROW(PaymentSchedule3[[#Headers],[Payment Number]])&gt;ScheduledNumberOfPayments,"",ROW()-ROW(PaymentSchedule3[[#Headers],[Payment Number]])),"")</f>
        <v>172</v>
      </c>
      <c r="C185" s="58">
        <f>IF(PaymentSchedule3[[#This Row],[Payment Number]]&lt;&gt;"",EOMONTH(LoanStartDate,ROW(PaymentSchedule3[[#This Row],[Payment Number]])-ROW(PaymentSchedule3[[#Headers],[Payment Number]])-2)+DAY(LoanStartDate),"")</f>
        <v>50496</v>
      </c>
      <c r="D185" s="59">
        <f>IF(PaymentSchedule3[[#This Row],[Payment Number]]&lt;&gt;"",IF(ROW()-ROW(PaymentSchedule3[[#Headers],[Beginning
Balance]])=1,LoanAmount,INDEX(PaymentSchedule3[Ending
Balance],ROW()-ROW(PaymentSchedule3[[#Headers],[Beginning
Balance]])-1)),"")</f>
        <v>167315.7775765858</v>
      </c>
      <c r="E185" s="60">
        <f>IF(PaymentSchedule3[[#This Row],[Payment Number]]&lt;&gt;"",ScheduledPayment,"")</f>
        <v>1373.1965917968894</v>
      </c>
      <c r="F18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85" s="59">
        <f>IF(PaymentSchedule3[[#This Row],[Payment Number]]&lt;&gt;"",PaymentSchedule3[[#This Row],[Total
Payment]]-PaymentSchedule3[[#This Row],[Interest]],"")</f>
        <v>321.89578935734198</v>
      </c>
      <c r="I185" s="61">
        <f>IF(PaymentSchedule3[[#This Row],[Payment Number]]&lt;&gt;"",PaymentSchedule3[[#This Row],[Beginning
Balance]]*(InterestRate/PaymentsPerYear),"")</f>
        <v>1051.3008024395474</v>
      </c>
      <c r="J185" s="59">
        <f>IF(PaymentSchedule3[[#This Row],[Payment Number]]&lt;&gt;"",IF(PaymentSchedule3[[#This Row],[Scheduled Payment]]+PaymentSchedule3[[#This Row],[Extra
Payment]]&lt;=PaymentSchedule3[[#This Row],[Beginning
Balance]],PaymentSchedule3[[#This Row],[Beginning
Balance]]-PaymentSchedule3[[#This Row],[Principal]],0),"")</f>
        <v>166993.88178722846</v>
      </c>
      <c r="K185" s="61">
        <f>IF(PaymentSchedule3[[#This Row],[Payment Number]]&lt;&gt;"",SUM(INDEX(PaymentSchedule3[Interest],1,1):PaymentSchedule3[[#This Row],[Interest]]),"")</f>
        <v>201537.33647473075</v>
      </c>
    </row>
    <row r="186" spans="2:11" ht="32.1" customHeight="1" x14ac:dyDescent="0.2">
      <c r="B186" s="57">
        <f>IF(LoanIsGood,IF(ROW()-ROW(PaymentSchedule3[[#Headers],[Payment Number]])&gt;ScheduledNumberOfPayments,"",ROW()-ROW(PaymentSchedule3[[#Headers],[Payment Number]])),"")</f>
        <v>173</v>
      </c>
      <c r="C186" s="58">
        <f>IF(PaymentSchedule3[[#This Row],[Payment Number]]&lt;&gt;"",EOMONTH(LoanStartDate,ROW(PaymentSchedule3[[#This Row],[Payment Number]])-ROW(PaymentSchedule3[[#Headers],[Payment Number]])-2)+DAY(LoanStartDate),"")</f>
        <v>50526</v>
      </c>
      <c r="D186" s="59">
        <f>IF(PaymentSchedule3[[#This Row],[Payment Number]]&lt;&gt;"",IF(ROW()-ROW(PaymentSchedule3[[#Headers],[Beginning
Balance]])=1,LoanAmount,INDEX(PaymentSchedule3[Ending
Balance],ROW()-ROW(PaymentSchedule3[[#Headers],[Beginning
Balance]])-1)),"")</f>
        <v>166993.88178722846</v>
      </c>
      <c r="E186" s="60">
        <f>IF(PaymentSchedule3[[#This Row],[Payment Number]]&lt;&gt;"",ScheduledPayment,"")</f>
        <v>1373.1965917968894</v>
      </c>
      <c r="F18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86" s="59">
        <f>IF(PaymentSchedule3[[#This Row],[Payment Number]]&lt;&gt;"",PaymentSchedule3[[#This Row],[Total
Payment]]-PaymentSchedule3[[#This Row],[Interest]],"")</f>
        <v>323.91836790047068</v>
      </c>
      <c r="I186" s="61">
        <f>IF(PaymentSchedule3[[#This Row],[Payment Number]]&lt;&gt;"",PaymentSchedule3[[#This Row],[Beginning
Balance]]*(InterestRate/PaymentsPerYear),"")</f>
        <v>1049.2782238964187</v>
      </c>
      <c r="J186" s="59">
        <f>IF(PaymentSchedule3[[#This Row],[Payment Number]]&lt;&gt;"",IF(PaymentSchedule3[[#This Row],[Scheduled Payment]]+PaymentSchedule3[[#This Row],[Extra
Payment]]&lt;=PaymentSchedule3[[#This Row],[Beginning
Balance]],PaymentSchedule3[[#This Row],[Beginning
Balance]]-PaymentSchedule3[[#This Row],[Principal]],0),"")</f>
        <v>166669.96341932798</v>
      </c>
      <c r="K186" s="61">
        <f>IF(PaymentSchedule3[[#This Row],[Payment Number]]&lt;&gt;"",SUM(INDEX(PaymentSchedule3[Interest],1,1):PaymentSchedule3[[#This Row],[Interest]]),"")</f>
        <v>202586.61469862718</v>
      </c>
    </row>
    <row r="187" spans="2:11" ht="32.1" customHeight="1" x14ac:dyDescent="0.2">
      <c r="B187" s="57">
        <f>IF(LoanIsGood,IF(ROW()-ROW(PaymentSchedule3[[#Headers],[Payment Number]])&gt;ScheduledNumberOfPayments,"",ROW()-ROW(PaymentSchedule3[[#Headers],[Payment Number]])),"")</f>
        <v>174</v>
      </c>
      <c r="C187" s="58">
        <f>IF(PaymentSchedule3[[#This Row],[Payment Number]]&lt;&gt;"",EOMONTH(LoanStartDate,ROW(PaymentSchedule3[[#This Row],[Payment Number]])-ROW(PaymentSchedule3[[#Headers],[Payment Number]])-2)+DAY(LoanStartDate),"")</f>
        <v>50557</v>
      </c>
      <c r="D187" s="59">
        <f>IF(PaymentSchedule3[[#This Row],[Payment Number]]&lt;&gt;"",IF(ROW()-ROW(PaymentSchedule3[[#Headers],[Beginning
Balance]])=1,LoanAmount,INDEX(PaymentSchedule3[Ending
Balance],ROW()-ROW(PaymentSchedule3[[#Headers],[Beginning
Balance]])-1)),"")</f>
        <v>166669.96341932798</v>
      </c>
      <c r="E187" s="60">
        <f>IF(PaymentSchedule3[[#This Row],[Payment Number]]&lt;&gt;"",ScheduledPayment,"")</f>
        <v>1373.1965917968894</v>
      </c>
      <c r="F18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87" s="59">
        <f>IF(PaymentSchedule3[[#This Row],[Payment Number]]&lt;&gt;"",PaymentSchedule3[[#This Row],[Total
Payment]]-PaymentSchedule3[[#This Row],[Interest]],"")</f>
        <v>325.95365497877879</v>
      </c>
      <c r="I187" s="61">
        <f>IF(PaymentSchedule3[[#This Row],[Payment Number]]&lt;&gt;"",PaymentSchedule3[[#This Row],[Beginning
Balance]]*(InterestRate/PaymentsPerYear),"")</f>
        <v>1047.2429368181106</v>
      </c>
      <c r="J187" s="59">
        <f>IF(PaymentSchedule3[[#This Row],[Payment Number]]&lt;&gt;"",IF(PaymentSchedule3[[#This Row],[Scheduled Payment]]+PaymentSchedule3[[#This Row],[Extra
Payment]]&lt;=PaymentSchedule3[[#This Row],[Beginning
Balance]],PaymentSchedule3[[#This Row],[Beginning
Balance]]-PaymentSchedule3[[#This Row],[Principal]],0),"")</f>
        <v>166344.0097643492</v>
      </c>
      <c r="K187" s="61">
        <f>IF(PaymentSchedule3[[#This Row],[Payment Number]]&lt;&gt;"",SUM(INDEX(PaymentSchedule3[Interest],1,1):PaymentSchedule3[[#This Row],[Interest]]),"")</f>
        <v>203633.85763544528</v>
      </c>
    </row>
    <row r="188" spans="2:11" ht="32.1" customHeight="1" x14ac:dyDescent="0.2">
      <c r="B188" s="57">
        <f>IF(LoanIsGood,IF(ROW()-ROW(PaymentSchedule3[[#Headers],[Payment Number]])&gt;ScheduledNumberOfPayments,"",ROW()-ROW(PaymentSchedule3[[#Headers],[Payment Number]])),"")</f>
        <v>175</v>
      </c>
      <c r="C188" s="58">
        <f>IF(PaymentSchedule3[[#This Row],[Payment Number]]&lt;&gt;"",EOMONTH(LoanStartDate,ROW(PaymentSchedule3[[#This Row],[Payment Number]])-ROW(PaymentSchedule3[[#Headers],[Payment Number]])-2)+DAY(LoanStartDate),"")</f>
        <v>50587</v>
      </c>
      <c r="D188" s="59">
        <f>IF(PaymentSchedule3[[#This Row],[Payment Number]]&lt;&gt;"",IF(ROW()-ROW(PaymentSchedule3[[#Headers],[Beginning
Balance]])=1,LoanAmount,INDEX(PaymentSchedule3[Ending
Balance],ROW()-ROW(PaymentSchedule3[[#Headers],[Beginning
Balance]])-1)),"")</f>
        <v>166344.0097643492</v>
      </c>
      <c r="E188" s="60">
        <f>IF(PaymentSchedule3[[#This Row],[Payment Number]]&lt;&gt;"",ScheduledPayment,"")</f>
        <v>1373.1965917968894</v>
      </c>
      <c r="F18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88" s="59">
        <f>IF(PaymentSchedule3[[#This Row],[Payment Number]]&lt;&gt;"",PaymentSchedule3[[#This Row],[Total
Payment]]-PaymentSchedule3[[#This Row],[Interest]],"")</f>
        <v>328.00173044422877</v>
      </c>
      <c r="I188" s="61">
        <f>IF(PaymentSchedule3[[#This Row],[Payment Number]]&lt;&gt;"",PaymentSchedule3[[#This Row],[Beginning
Balance]]*(InterestRate/PaymentsPerYear),"")</f>
        <v>1045.1948613526606</v>
      </c>
      <c r="J188" s="59">
        <f>IF(PaymentSchedule3[[#This Row],[Payment Number]]&lt;&gt;"",IF(PaymentSchedule3[[#This Row],[Scheduled Payment]]+PaymentSchedule3[[#This Row],[Extra
Payment]]&lt;=PaymentSchedule3[[#This Row],[Beginning
Balance]],PaymentSchedule3[[#This Row],[Beginning
Balance]]-PaymentSchedule3[[#This Row],[Principal]],0),"")</f>
        <v>166016.00803390497</v>
      </c>
      <c r="K188" s="61">
        <f>IF(PaymentSchedule3[[#This Row],[Payment Number]]&lt;&gt;"",SUM(INDEX(PaymentSchedule3[Interest],1,1):PaymentSchedule3[[#This Row],[Interest]]),"")</f>
        <v>204679.05249679793</v>
      </c>
    </row>
    <row r="189" spans="2:11" ht="32.1" customHeight="1" x14ac:dyDescent="0.2">
      <c r="B189" s="57">
        <f>IF(LoanIsGood,IF(ROW()-ROW(PaymentSchedule3[[#Headers],[Payment Number]])&gt;ScheduledNumberOfPayments,"",ROW()-ROW(PaymentSchedule3[[#Headers],[Payment Number]])),"")</f>
        <v>176</v>
      </c>
      <c r="C189" s="58">
        <f>IF(PaymentSchedule3[[#This Row],[Payment Number]]&lt;&gt;"",EOMONTH(LoanStartDate,ROW(PaymentSchedule3[[#This Row],[Payment Number]])-ROW(PaymentSchedule3[[#Headers],[Payment Number]])-2)+DAY(LoanStartDate),"")</f>
        <v>50618</v>
      </c>
      <c r="D189" s="59">
        <f>IF(PaymentSchedule3[[#This Row],[Payment Number]]&lt;&gt;"",IF(ROW()-ROW(PaymentSchedule3[[#Headers],[Beginning
Balance]])=1,LoanAmount,INDEX(PaymentSchedule3[Ending
Balance],ROW()-ROW(PaymentSchedule3[[#Headers],[Beginning
Balance]])-1)),"")</f>
        <v>166016.00803390497</v>
      </c>
      <c r="E189" s="60">
        <f>IF(PaymentSchedule3[[#This Row],[Payment Number]]&lt;&gt;"",ScheduledPayment,"")</f>
        <v>1373.1965917968894</v>
      </c>
      <c r="F18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89" s="59">
        <f>IF(PaymentSchedule3[[#This Row],[Payment Number]]&lt;&gt;"",PaymentSchedule3[[#This Row],[Total
Payment]]-PaymentSchedule3[[#This Row],[Interest]],"")</f>
        <v>330.06267465051997</v>
      </c>
      <c r="I189" s="61">
        <f>IF(PaymentSchedule3[[#This Row],[Payment Number]]&lt;&gt;"",PaymentSchedule3[[#This Row],[Beginning
Balance]]*(InterestRate/PaymentsPerYear),"")</f>
        <v>1043.1339171463694</v>
      </c>
      <c r="J189" s="59">
        <f>IF(PaymentSchedule3[[#This Row],[Payment Number]]&lt;&gt;"",IF(PaymentSchedule3[[#This Row],[Scheduled Payment]]+PaymentSchedule3[[#This Row],[Extra
Payment]]&lt;=PaymentSchedule3[[#This Row],[Beginning
Balance]],PaymentSchedule3[[#This Row],[Beginning
Balance]]-PaymentSchedule3[[#This Row],[Principal]],0),"")</f>
        <v>165685.94535925446</v>
      </c>
      <c r="K189" s="61">
        <f>IF(PaymentSchedule3[[#This Row],[Payment Number]]&lt;&gt;"",SUM(INDEX(PaymentSchedule3[Interest],1,1):PaymentSchedule3[[#This Row],[Interest]]),"")</f>
        <v>205722.18641394429</v>
      </c>
    </row>
    <row r="190" spans="2:11" ht="32.1" customHeight="1" x14ac:dyDescent="0.2">
      <c r="B190" s="57">
        <f>IF(LoanIsGood,IF(ROW()-ROW(PaymentSchedule3[[#Headers],[Payment Number]])&gt;ScheduledNumberOfPayments,"",ROW()-ROW(PaymentSchedule3[[#Headers],[Payment Number]])),"")</f>
        <v>177</v>
      </c>
      <c r="C190" s="58">
        <f>IF(PaymentSchedule3[[#This Row],[Payment Number]]&lt;&gt;"",EOMONTH(LoanStartDate,ROW(PaymentSchedule3[[#This Row],[Payment Number]])-ROW(PaymentSchedule3[[#Headers],[Payment Number]])-2)+DAY(LoanStartDate),"")</f>
        <v>50649</v>
      </c>
      <c r="D190" s="59">
        <f>IF(PaymentSchedule3[[#This Row],[Payment Number]]&lt;&gt;"",IF(ROW()-ROW(PaymentSchedule3[[#Headers],[Beginning
Balance]])=1,LoanAmount,INDEX(PaymentSchedule3[Ending
Balance],ROW()-ROW(PaymentSchedule3[[#Headers],[Beginning
Balance]])-1)),"")</f>
        <v>165685.94535925446</v>
      </c>
      <c r="E190" s="60">
        <f>IF(PaymentSchedule3[[#This Row],[Payment Number]]&lt;&gt;"",ScheduledPayment,"")</f>
        <v>1373.1965917968894</v>
      </c>
      <c r="F19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90" s="59">
        <f>IF(PaymentSchedule3[[#This Row],[Payment Number]]&lt;&gt;"",PaymentSchedule3[[#This Row],[Total
Payment]]-PaymentSchedule3[[#This Row],[Interest]],"")</f>
        <v>332.13656845624064</v>
      </c>
      <c r="I190" s="61">
        <f>IF(PaymentSchedule3[[#This Row],[Payment Number]]&lt;&gt;"",PaymentSchedule3[[#This Row],[Beginning
Balance]]*(InterestRate/PaymentsPerYear),"")</f>
        <v>1041.0600233406487</v>
      </c>
      <c r="J190" s="59">
        <f>IF(PaymentSchedule3[[#This Row],[Payment Number]]&lt;&gt;"",IF(PaymentSchedule3[[#This Row],[Scheduled Payment]]+PaymentSchedule3[[#This Row],[Extra
Payment]]&lt;=PaymentSchedule3[[#This Row],[Beginning
Balance]],PaymentSchedule3[[#This Row],[Beginning
Balance]]-PaymentSchedule3[[#This Row],[Principal]],0),"")</f>
        <v>165353.80879079821</v>
      </c>
      <c r="K190" s="61">
        <f>IF(PaymentSchedule3[[#This Row],[Payment Number]]&lt;&gt;"",SUM(INDEX(PaymentSchedule3[Interest],1,1):PaymentSchedule3[[#This Row],[Interest]]),"")</f>
        <v>206763.24643728495</v>
      </c>
    </row>
    <row r="191" spans="2:11" ht="32.1" customHeight="1" x14ac:dyDescent="0.2">
      <c r="B191" s="57">
        <f>IF(LoanIsGood,IF(ROW()-ROW(PaymentSchedule3[[#Headers],[Payment Number]])&gt;ScheduledNumberOfPayments,"",ROW()-ROW(PaymentSchedule3[[#Headers],[Payment Number]])),"")</f>
        <v>178</v>
      </c>
      <c r="C191" s="58">
        <f>IF(PaymentSchedule3[[#This Row],[Payment Number]]&lt;&gt;"",EOMONTH(LoanStartDate,ROW(PaymentSchedule3[[#This Row],[Payment Number]])-ROW(PaymentSchedule3[[#Headers],[Payment Number]])-2)+DAY(LoanStartDate),"")</f>
        <v>50679</v>
      </c>
      <c r="D191" s="59">
        <f>IF(PaymentSchedule3[[#This Row],[Payment Number]]&lt;&gt;"",IF(ROW()-ROW(PaymentSchedule3[[#Headers],[Beginning
Balance]])=1,LoanAmount,INDEX(PaymentSchedule3[Ending
Balance],ROW()-ROW(PaymentSchedule3[[#Headers],[Beginning
Balance]])-1)),"")</f>
        <v>165353.80879079821</v>
      </c>
      <c r="E191" s="60">
        <f>IF(PaymentSchedule3[[#This Row],[Payment Number]]&lt;&gt;"",ScheduledPayment,"")</f>
        <v>1373.1965917968894</v>
      </c>
      <c r="F19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91" s="59">
        <f>IF(PaymentSchedule3[[#This Row],[Payment Number]]&lt;&gt;"",PaymentSchedule3[[#This Row],[Total
Payment]]-PaymentSchedule3[[#This Row],[Interest]],"")</f>
        <v>334.22349322804075</v>
      </c>
      <c r="I191" s="61">
        <f>IF(PaymentSchedule3[[#This Row],[Payment Number]]&lt;&gt;"",PaymentSchedule3[[#This Row],[Beginning
Balance]]*(InterestRate/PaymentsPerYear),"")</f>
        <v>1038.9730985688486</v>
      </c>
      <c r="J191" s="59">
        <f>IF(PaymentSchedule3[[#This Row],[Payment Number]]&lt;&gt;"",IF(PaymentSchedule3[[#This Row],[Scheduled Payment]]+PaymentSchedule3[[#This Row],[Extra
Payment]]&lt;=PaymentSchedule3[[#This Row],[Beginning
Balance]],PaymentSchedule3[[#This Row],[Beginning
Balance]]-PaymentSchedule3[[#This Row],[Principal]],0),"")</f>
        <v>165019.58529757016</v>
      </c>
      <c r="K191" s="61">
        <f>IF(PaymentSchedule3[[#This Row],[Payment Number]]&lt;&gt;"",SUM(INDEX(PaymentSchedule3[Interest],1,1):PaymentSchedule3[[#This Row],[Interest]]),"")</f>
        <v>207802.2195358538</v>
      </c>
    </row>
    <row r="192" spans="2:11" ht="32.1" customHeight="1" x14ac:dyDescent="0.2">
      <c r="B192" s="57">
        <f>IF(LoanIsGood,IF(ROW()-ROW(PaymentSchedule3[[#Headers],[Payment Number]])&gt;ScheduledNumberOfPayments,"",ROW()-ROW(PaymentSchedule3[[#Headers],[Payment Number]])),"")</f>
        <v>179</v>
      </c>
      <c r="C192" s="58">
        <f>IF(PaymentSchedule3[[#This Row],[Payment Number]]&lt;&gt;"",EOMONTH(LoanStartDate,ROW(PaymentSchedule3[[#This Row],[Payment Number]])-ROW(PaymentSchedule3[[#Headers],[Payment Number]])-2)+DAY(LoanStartDate),"")</f>
        <v>50710</v>
      </c>
      <c r="D192" s="59">
        <f>IF(PaymentSchedule3[[#This Row],[Payment Number]]&lt;&gt;"",IF(ROW()-ROW(PaymentSchedule3[[#Headers],[Beginning
Balance]])=1,LoanAmount,INDEX(PaymentSchedule3[Ending
Balance],ROW()-ROW(PaymentSchedule3[[#Headers],[Beginning
Balance]])-1)),"")</f>
        <v>165019.58529757016</v>
      </c>
      <c r="E192" s="60">
        <f>IF(PaymentSchedule3[[#This Row],[Payment Number]]&lt;&gt;"",ScheduledPayment,"")</f>
        <v>1373.1965917968894</v>
      </c>
      <c r="F19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92" s="59">
        <f>IF(PaymentSchedule3[[#This Row],[Payment Number]]&lt;&gt;"",PaymentSchedule3[[#This Row],[Total
Payment]]-PaymentSchedule3[[#This Row],[Interest]],"")</f>
        <v>336.32353084382362</v>
      </c>
      <c r="I192" s="61">
        <f>IF(PaymentSchedule3[[#This Row],[Payment Number]]&lt;&gt;"",PaymentSchedule3[[#This Row],[Beginning
Balance]]*(InterestRate/PaymentsPerYear),"")</f>
        <v>1036.8730609530658</v>
      </c>
      <c r="J192" s="59">
        <f>IF(PaymentSchedule3[[#This Row],[Payment Number]]&lt;&gt;"",IF(PaymentSchedule3[[#This Row],[Scheduled Payment]]+PaymentSchedule3[[#This Row],[Extra
Payment]]&lt;=PaymentSchedule3[[#This Row],[Beginning
Balance]],PaymentSchedule3[[#This Row],[Beginning
Balance]]-PaymentSchedule3[[#This Row],[Principal]],0),"")</f>
        <v>164683.26176672633</v>
      </c>
      <c r="K192" s="61">
        <f>IF(PaymentSchedule3[[#This Row],[Payment Number]]&lt;&gt;"",SUM(INDEX(PaymentSchedule3[Interest],1,1):PaymentSchedule3[[#This Row],[Interest]]),"")</f>
        <v>208839.09259680688</v>
      </c>
    </row>
    <row r="193" spans="2:11" ht="32.1" customHeight="1" x14ac:dyDescent="0.2">
      <c r="B193" s="57">
        <f>IF(LoanIsGood,IF(ROW()-ROW(PaymentSchedule3[[#Headers],[Payment Number]])&gt;ScheduledNumberOfPayments,"",ROW()-ROW(PaymentSchedule3[[#Headers],[Payment Number]])),"")</f>
        <v>180</v>
      </c>
      <c r="C193" s="58">
        <f>IF(PaymentSchedule3[[#This Row],[Payment Number]]&lt;&gt;"",EOMONTH(LoanStartDate,ROW(PaymentSchedule3[[#This Row],[Payment Number]])-ROW(PaymentSchedule3[[#Headers],[Payment Number]])-2)+DAY(LoanStartDate),"")</f>
        <v>50740</v>
      </c>
      <c r="D193" s="59">
        <f>IF(PaymentSchedule3[[#This Row],[Payment Number]]&lt;&gt;"",IF(ROW()-ROW(PaymentSchedule3[[#Headers],[Beginning
Balance]])=1,LoanAmount,INDEX(PaymentSchedule3[Ending
Balance],ROW()-ROW(PaymentSchedule3[[#Headers],[Beginning
Balance]])-1)),"")</f>
        <v>164683.26176672633</v>
      </c>
      <c r="E193" s="60">
        <f>IF(PaymentSchedule3[[#This Row],[Payment Number]]&lt;&gt;"",ScheduledPayment,"")</f>
        <v>1373.1965917968894</v>
      </c>
      <c r="F19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93" s="59">
        <f>IF(PaymentSchedule3[[#This Row],[Payment Number]]&lt;&gt;"",PaymentSchedule3[[#This Row],[Total
Payment]]-PaymentSchedule3[[#This Row],[Interest]],"")</f>
        <v>338.43676369595914</v>
      </c>
      <c r="I193" s="61">
        <f>IF(PaymentSchedule3[[#This Row],[Payment Number]]&lt;&gt;"",PaymentSchedule3[[#This Row],[Beginning
Balance]]*(InterestRate/PaymentsPerYear),"")</f>
        <v>1034.7598281009302</v>
      </c>
      <c r="J193" s="59">
        <f>IF(PaymentSchedule3[[#This Row],[Payment Number]]&lt;&gt;"",IF(PaymentSchedule3[[#This Row],[Scheduled Payment]]+PaymentSchedule3[[#This Row],[Extra
Payment]]&lt;=PaymentSchedule3[[#This Row],[Beginning
Balance]],PaymentSchedule3[[#This Row],[Beginning
Balance]]-PaymentSchedule3[[#This Row],[Principal]],0),"")</f>
        <v>164344.82500303036</v>
      </c>
      <c r="K193" s="61">
        <f>IF(PaymentSchedule3[[#This Row],[Payment Number]]&lt;&gt;"",SUM(INDEX(PaymentSchedule3[Interest],1,1):PaymentSchedule3[[#This Row],[Interest]]),"")</f>
        <v>209873.85242490782</v>
      </c>
    </row>
    <row r="194" spans="2:11" ht="32.1" customHeight="1" x14ac:dyDescent="0.2">
      <c r="B194" s="57">
        <f>IF(LoanIsGood,IF(ROW()-ROW(PaymentSchedule3[[#Headers],[Payment Number]])&gt;ScheduledNumberOfPayments,"",ROW()-ROW(PaymentSchedule3[[#Headers],[Payment Number]])),"")</f>
        <v>181</v>
      </c>
      <c r="C194" s="58">
        <f>IF(PaymentSchedule3[[#This Row],[Payment Number]]&lt;&gt;"",EOMONTH(LoanStartDate,ROW(PaymentSchedule3[[#This Row],[Payment Number]])-ROW(PaymentSchedule3[[#Headers],[Payment Number]])-2)+DAY(LoanStartDate),"")</f>
        <v>50771</v>
      </c>
      <c r="D194" s="59">
        <f>IF(PaymentSchedule3[[#This Row],[Payment Number]]&lt;&gt;"",IF(ROW()-ROW(PaymentSchedule3[[#Headers],[Beginning
Balance]])=1,LoanAmount,INDEX(PaymentSchedule3[Ending
Balance],ROW()-ROW(PaymentSchedule3[[#Headers],[Beginning
Balance]])-1)),"")</f>
        <v>164344.82500303036</v>
      </c>
      <c r="E194" s="60">
        <f>IF(PaymentSchedule3[[#This Row],[Payment Number]]&lt;&gt;"",ScheduledPayment,"")</f>
        <v>1373.1965917968894</v>
      </c>
      <c r="F19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94" s="59">
        <f>IF(PaymentSchedule3[[#This Row],[Payment Number]]&lt;&gt;"",PaymentSchedule3[[#This Row],[Total
Payment]]-PaymentSchedule3[[#This Row],[Interest]],"")</f>
        <v>340.56327469451548</v>
      </c>
      <c r="I194" s="61">
        <f>IF(PaymentSchedule3[[#This Row],[Payment Number]]&lt;&gt;"",PaymentSchedule3[[#This Row],[Beginning
Balance]]*(InterestRate/PaymentsPerYear),"")</f>
        <v>1032.6333171023739</v>
      </c>
      <c r="J194" s="59">
        <f>IF(PaymentSchedule3[[#This Row],[Payment Number]]&lt;&gt;"",IF(PaymentSchedule3[[#This Row],[Scheduled Payment]]+PaymentSchedule3[[#This Row],[Extra
Payment]]&lt;=PaymentSchedule3[[#This Row],[Beginning
Balance]],PaymentSchedule3[[#This Row],[Beginning
Balance]]-PaymentSchedule3[[#This Row],[Principal]],0),"")</f>
        <v>164004.26172833584</v>
      </c>
      <c r="K194" s="61">
        <f>IF(PaymentSchedule3[[#This Row],[Payment Number]]&lt;&gt;"",SUM(INDEX(PaymentSchedule3[Interest],1,1):PaymentSchedule3[[#This Row],[Interest]]),"")</f>
        <v>210906.48574201021</v>
      </c>
    </row>
    <row r="195" spans="2:11" ht="32.1" customHeight="1" x14ac:dyDescent="0.2">
      <c r="B195" s="57">
        <f>IF(LoanIsGood,IF(ROW()-ROW(PaymentSchedule3[[#Headers],[Payment Number]])&gt;ScheduledNumberOfPayments,"",ROW()-ROW(PaymentSchedule3[[#Headers],[Payment Number]])),"")</f>
        <v>182</v>
      </c>
      <c r="C195" s="58">
        <f>IF(PaymentSchedule3[[#This Row],[Payment Number]]&lt;&gt;"",EOMONTH(LoanStartDate,ROW(PaymentSchedule3[[#This Row],[Payment Number]])-ROW(PaymentSchedule3[[#Headers],[Payment Number]])-2)+DAY(LoanStartDate),"")</f>
        <v>50802</v>
      </c>
      <c r="D195" s="59">
        <f>IF(PaymentSchedule3[[#This Row],[Payment Number]]&lt;&gt;"",IF(ROW()-ROW(PaymentSchedule3[[#Headers],[Beginning
Balance]])=1,LoanAmount,INDEX(PaymentSchedule3[Ending
Balance],ROW()-ROW(PaymentSchedule3[[#Headers],[Beginning
Balance]])-1)),"")</f>
        <v>164004.26172833584</v>
      </c>
      <c r="E195" s="60">
        <f>IF(PaymentSchedule3[[#This Row],[Payment Number]]&lt;&gt;"",ScheduledPayment,"")</f>
        <v>1373.1965917968894</v>
      </c>
      <c r="F19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95" s="59">
        <f>IF(PaymentSchedule3[[#This Row],[Payment Number]]&lt;&gt;"",PaymentSchedule3[[#This Row],[Total
Payment]]-PaymentSchedule3[[#This Row],[Interest]],"")</f>
        <v>342.70314727051255</v>
      </c>
      <c r="I195" s="61">
        <f>IF(PaymentSchedule3[[#This Row],[Payment Number]]&lt;&gt;"",PaymentSchedule3[[#This Row],[Beginning
Balance]]*(InterestRate/PaymentsPerYear),"")</f>
        <v>1030.4934445263768</v>
      </c>
      <c r="J195" s="59">
        <f>IF(PaymentSchedule3[[#This Row],[Payment Number]]&lt;&gt;"",IF(PaymentSchedule3[[#This Row],[Scheduled Payment]]+PaymentSchedule3[[#This Row],[Extra
Payment]]&lt;=PaymentSchedule3[[#This Row],[Beginning
Balance]],PaymentSchedule3[[#This Row],[Beginning
Balance]]-PaymentSchedule3[[#This Row],[Principal]],0),"")</f>
        <v>163661.55858106533</v>
      </c>
      <c r="K195" s="61">
        <f>IF(PaymentSchedule3[[#This Row],[Payment Number]]&lt;&gt;"",SUM(INDEX(PaymentSchedule3[Interest],1,1):PaymentSchedule3[[#This Row],[Interest]]),"")</f>
        <v>211936.97918653657</v>
      </c>
    </row>
    <row r="196" spans="2:11" ht="32.1" customHeight="1" x14ac:dyDescent="0.2">
      <c r="B196" s="57">
        <f>IF(LoanIsGood,IF(ROW()-ROW(PaymentSchedule3[[#Headers],[Payment Number]])&gt;ScheduledNumberOfPayments,"",ROW()-ROW(PaymentSchedule3[[#Headers],[Payment Number]])),"")</f>
        <v>183</v>
      </c>
      <c r="C196" s="58">
        <f>IF(PaymentSchedule3[[#This Row],[Payment Number]]&lt;&gt;"",EOMONTH(LoanStartDate,ROW(PaymentSchedule3[[#This Row],[Payment Number]])-ROW(PaymentSchedule3[[#Headers],[Payment Number]])-2)+DAY(LoanStartDate),"")</f>
        <v>50830</v>
      </c>
      <c r="D196" s="59">
        <f>IF(PaymentSchedule3[[#This Row],[Payment Number]]&lt;&gt;"",IF(ROW()-ROW(PaymentSchedule3[[#Headers],[Beginning
Balance]])=1,LoanAmount,INDEX(PaymentSchedule3[Ending
Balance],ROW()-ROW(PaymentSchedule3[[#Headers],[Beginning
Balance]])-1)),"")</f>
        <v>163661.55858106533</v>
      </c>
      <c r="E196" s="60">
        <f>IF(PaymentSchedule3[[#This Row],[Payment Number]]&lt;&gt;"",ScheduledPayment,"")</f>
        <v>1373.1965917968894</v>
      </c>
      <c r="F19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96" s="59">
        <f>IF(PaymentSchedule3[[#This Row],[Payment Number]]&lt;&gt;"",PaymentSchedule3[[#This Row],[Total
Payment]]-PaymentSchedule3[[#This Row],[Interest]],"")</f>
        <v>344.8564653791957</v>
      </c>
      <c r="I196" s="61">
        <f>IF(PaymentSchedule3[[#This Row],[Payment Number]]&lt;&gt;"",PaymentSchedule3[[#This Row],[Beginning
Balance]]*(InterestRate/PaymentsPerYear),"")</f>
        <v>1028.3401264176937</v>
      </c>
      <c r="J196" s="59">
        <f>IF(PaymentSchedule3[[#This Row],[Payment Number]]&lt;&gt;"",IF(PaymentSchedule3[[#This Row],[Scheduled Payment]]+PaymentSchedule3[[#This Row],[Extra
Payment]]&lt;=PaymentSchedule3[[#This Row],[Beginning
Balance]],PaymentSchedule3[[#This Row],[Beginning
Balance]]-PaymentSchedule3[[#This Row],[Principal]],0),"")</f>
        <v>163316.70211568614</v>
      </c>
      <c r="K196" s="61">
        <f>IF(PaymentSchedule3[[#This Row],[Payment Number]]&lt;&gt;"",SUM(INDEX(PaymentSchedule3[Interest],1,1):PaymentSchedule3[[#This Row],[Interest]]),"")</f>
        <v>212965.31931295426</v>
      </c>
    </row>
    <row r="197" spans="2:11" ht="32.1" customHeight="1" x14ac:dyDescent="0.2">
      <c r="B197" s="57">
        <f>IF(LoanIsGood,IF(ROW()-ROW(PaymentSchedule3[[#Headers],[Payment Number]])&gt;ScheduledNumberOfPayments,"",ROW()-ROW(PaymentSchedule3[[#Headers],[Payment Number]])),"")</f>
        <v>184</v>
      </c>
      <c r="C197" s="58">
        <f>IF(PaymentSchedule3[[#This Row],[Payment Number]]&lt;&gt;"",EOMONTH(LoanStartDate,ROW(PaymentSchedule3[[#This Row],[Payment Number]])-ROW(PaymentSchedule3[[#Headers],[Payment Number]])-2)+DAY(LoanStartDate),"")</f>
        <v>50861</v>
      </c>
      <c r="D197" s="59">
        <f>IF(PaymentSchedule3[[#This Row],[Payment Number]]&lt;&gt;"",IF(ROW()-ROW(PaymentSchedule3[[#Headers],[Beginning
Balance]])=1,LoanAmount,INDEX(PaymentSchedule3[Ending
Balance],ROW()-ROW(PaymentSchedule3[[#Headers],[Beginning
Balance]])-1)),"")</f>
        <v>163316.70211568614</v>
      </c>
      <c r="E197" s="60">
        <f>IF(PaymentSchedule3[[#This Row],[Payment Number]]&lt;&gt;"",ScheduledPayment,"")</f>
        <v>1373.1965917968894</v>
      </c>
      <c r="F19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97" s="59">
        <f>IF(PaymentSchedule3[[#This Row],[Payment Number]]&lt;&gt;"",PaymentSchedule3[[#This Row],[Total
Payment]]-PaymentSchedule3[[#This Row],[Interest]],"")</f>
        <v>347.02331350332815</v>
      </c>
      <c r="I197" s="61">
        <f>IF(PaymentSchedule3[[#This Row],[Payment Number]]&lt;&gt;"",PaymentSchedule3[[#This Row],[Beginning
Balance]]*(InterestRate/PaymentsPerYear),"")</f>
        <v>1026.1732782935612</v>
      </c>
      <c r="J197" s="59">
        <f>IF(PaymentSchedule3[[#This Row],[Payment Number]]&lt;&gt;"",IF(PaymentSchedule3[[#This Row],[Scheduled Payment]]+PaymentSchedule3[[#This Row],[Extra
Payment]]&lt;=PaymentSchedule3[[#This Row],[Beginning
Balance]],PaymentSchedule3[[#This Row],[Beginning
Balance]]-PaymentSchedule3[[#This Row],[Principal]],0),"")</f>
        <v>162969.67880218281</v>
      </c>
      <c r="K197" s="61">
        <f>IF(PaymentSchedule3[[#This Row],[Payment Number]]&lt;&gt;"",SUM(INDEX(PaymentSchedule3[Interest],1,1):PaymentSchedule3[[#This Row],[Interest]]),"")</f>
        <v>213991.49259124784</v>
      </c>
    </row>
    <row r="198" spans="2:11" ht="32.1" customHeight="1" x14ac:dyDescent="0.2">
      <c r="B198" s="57">
        <f>IF(LoanIsGood,IF(ROW()-ROW(PaymentSchedule3[[#Headers],[Payment Number]])&gt;ScheduledNumberOfPayments,"",ROW()-ROW(PaymentSchedule3[[#Headers],[Payment Number]])),"")</f>
        <v>185</v>
      </c>
      <c r="C198" s="58">
        <f>IF(PaymentSchedule3[[#This Row],[Payment Number]]&lt;&gt;"",EOMONTH(LoanStartDate,ROW(PaymentSchedule3[[#This Row],[Payment Number]])-ROW(PaymentSchedule3[[#Headers],[Payment Number]])-2)+DAY(LoanStartDate),"")</f>
        <v>50891</v>
      </c>
      <c r="D198" s="59">
        <f>IF(PaymentSchedule3[[#This Row],[Payment Number]]&lt;&gt;"",IF(ROW()-ROW(PaymentSchedule3[[#Headers],[Beginning
Balance]])=1,LoanAmount,INDEX(PaymentSchedule3[Ending
Balance],ROW()-ROW(PaymentSchedule3[[#Headers],[Beginning
Balance]])-1)),"")</f>
        <v>162969.67880218281</v>
      </c>
      <c r="E198" s="60">
        <f>IF(PaymentSchedule3[[#This Row],[Payment Number]]&lt;&gt;"",ScheduledPayment,"")</f>
        <v>1373.1965917968894</v>
      </c>
      <c r="F19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98" s="59">
        <f>IF(PaymentSchedule3[[#This Row],[Payment Number]]&lt;&gt;"",PaymentSchedule3[[#This Row],[Total
Payment]]-PaymentSchedule3[[#This Row],[Interest]],"")</f>
        <v>349.20377665650756</v>
      </c>
      <c r="I198" s="61">
        <f>IF(PaymentSchedule3[[#This Row],[Payment Number]]&lt;&gt;"",PaymentSchedule3[[#This Row],[Beginning
Balance]]*(InterestRate/PaymentsPerYear),"")</f>
        <v>1023.9928151403818</v>
      </c>
      <c r="J198" s="59">
        <f>IF(PaymentSchedule3[[#This Row],[Payment Number]]&lt;&gt;"",IF(PaymentSchedule3[[#This Row],[Scheduled Payment]]+PaymentSchedule3[[#This Row],[Extra
Payment]]&lt;=PaymentSchedule3[[#This Row],[Beginning
Balance]],PaymentSchedule3[[#This Row],[Beginning
Balance]]-PaymentSchedule3[[#This Row],[Principal]],0),"")</f>
        <v>162620.47502552631</v>
      </c>
      <c r="K198" s="61">
        <f>IF(PaymentSchedule3[[#This Row],[Payment Number]]&lt;&gt;"",SUM(INDEX(PaymentSchedule3[Interest],1,1):PaymentSchedule3[[#This Row],[Interest]]),"")</f>
        <v>215015.48540638821</v>
      </c>
    </row>
    <row r="199" spans="2:11" ht="32.1" customHeight="1" x14ac:dyDescent="0.2">
      <c r="B199" s="57">
        <f>IF(LoanIsGood,IF(ROW()-ROW(PaymentSchedule3[[#Headers],[Payment Number]])&gt;ScheduledNumberOfPayments,"",ROW()-ROW(PaymentSchedule3[[#Headers],[Payment Number]])),"")</f>
        <v>186</v>
      </c>
      <c r="C199" s="58">
        <f>IF(PaymentSchedule3[[#This Row],[Payment Number]]&lt;&gt;"",EOMONTH(LoanStartDate,ROW(PaymentSchedule3[[#This Row],[Payment Number]])-ROW(PaymentSchedule3[[#Headers],[Payment Number]])-2)+DAY(LoanStartDate),"")</f>
        <v>50922</v>
      </c>
      <c r="D199" s="59">
        <f>IF(PaymentSchedule3[[#This Row],[Payment Number]]&lt;&gt;"",IF(ROW()-ROW(PaymentSchedule3[[#Headers],[Beginning
Balance]])=1,LoanAmount,INDEX(PaymentSchedule3[Ending
Balance],ROW()-ROW(PaymentSchedule3[[#Headers],[Beginning
Balance]])-1)),"")</f>
        <v>162620.47502552631</v>
      </c>
      <c r="E199" s="60">
        <f>IF(PaymentSchedule3[[#This Row],[Payment Number]]&lt;&gt;"",ScheduledPayment,"")</f>
        <v>1373.1965917968894</v>
      </c>
      <c r="F19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199" s="59">
        <f>IF(PaymentSchedule3[[#This Row],[Payment Number]]&lt;&gt;"",PaymentSchedule3[[#This Row],[Total
Payment]]-PaymentSchedule3[[#This Row],[Interest]],"")</f>
        <v>351.39794038649916</v>
      </c>
      <c r="I199" s="61">
        <f>IF(PaymentSchedule3[[#This Row],[Payment Number]]&lt;&gt;"",PaymentSchedule3[[#This Row],[Beginning
Balance]]*(InterestRate/PaymentsPerYear),"")</f>
        <v>1021.7986514103902</v>
      </c>
      <c r="J199" s="59">
        <f>IF(PaymentSchedule3[[#This Row],[Payment Number]]&lt;&gt;"",IF(PaymentSchedule3[[#This Row],[Scheduled Payment]]+PaymentSchedule3[[#This Row],[Extra
Payment]]&lt;=PaymentSchedule3[[#This Row],[Beginning
Balance]],PaymentSchedule3[[#This Row],[Beginning
Balance]]-PaymentSchedule3[[#This Row],[Principal]],0),"")</f>
        <v>162269.07708513981</v>
      </c>
      <c r="K199" s="61">
        <f>IF(PaymentSchedule3[[#This Row],[Payment Number]]&lt;&gt;"",SUM(INDEX(PaymentSchedule3[Interest],1,1):PaymentSchedule3[[#This Row],[Interest]]),"")</f>
        <v>216037.28405779859</v>
      </c>
    </row>
    <row r="200" spans="2:11" ht="32.1" customHeight="1" x14ac:dyDescent="0.2">
      <c r="B200" s="57">
        <f>IF(LoanIsGood,IF(ROW()-ROW(PaymentSchedule3[[#Headers],[Payment Number]])&gt;ScheduledNumberOfPayments,"",ROW()-ROW(PaymentSchedule3[[#Headers],[Payment Number]])),"")</f>
        <v>187</v>
      </c>
      <c r="C200" s="58">
        <f>IF(PaymentSchedule3[[#This Row],[Payment Number]]&lt;&gt;"",EOMONTH(LoanStartDate,ROW(PaymentSchedule3[[#This Row],[Payment Number]])-ROW(PaymentSchedule3[[#Headers],[Payment Number]])-2)+DAY(LoanStartDate),"")</f>
        <v>50952</v>
      </c>
      <c r="D200" s="59">
        <f>IF(PaymentSchedule3[[#This Row],[Payment Number]]&lt;&gt;"",IF(ROW()-ROW(PaymentSchedule3[[#Headers],[Beginning
Balance]])=1,LoanAmount,INDEX(PaymentSchedule3[Ending
Balance],ROW()-ROW(PaymentSchedule3[[#Headers],[Beginning
Balance]])-1)),"")</f>
        <v>162269.07708513981</v>
      </c>
      <c r="E200" s="60">
        <f>IF(PaymentSchedule3[[#This Row],[Payment Number]]&lt;&gt;"",ScheduledPayment,"")</f>
        <v>1373.1965917968894</v>
      </c>
      <c r="F20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00" s="59">
        <f>IF(PaymentSchedule3[[#This Row],[Payment Number]]&lt;&gt;"",PaymentSchedule3[[#This Row],[Total
Payment]]-PaymentSchedule3[[#This Row],[Interest]],"")</f>
        <v>353.60589077859436</v>
      </c>
      <c r="I200" s="61">
        <f>IF(PaymentSchedule3[[#This Row],[Payment Number]]&lt;&gt;"",PaymentSchedule3[[#This Row],[Beginning
Balance]]*(InterestRate/PaymentsPerYear),"")</f>
        <v>1019.590701018295</v>
      </c>
      <c r="J200" s="59">
        <f>IF(PaymentSchedule3[[#This Row],[Payment Number]]&lt;&gt;"",IF(PaymentSchedule3[[#This Row],[Scheduled Payment]]+PaymentSchedule3[[#This Row],[Extra
Payment]]&lt;=PaymentSchedule3[[#This Row],[Beginning
Balance]],PaymentSchedule3[[#This Row],[Beginning
Balance]]-PaymentSchedule3[[#This Row],[Principal]],0),"")</f>
        <v>161915.47119436122</v>
      </c>
      <c r="K200" s="61">
        <f>IF(PaymentSchedule3[[#This Row],[Payment Number]]&lt;&gt;"",SUM(INDEX(PaymentSchedule3[Interest],1,1):PaymentSchedule3[[#This Row],[Interest]]),"")</f>
        <v>217056.87475881688</v>
      </c>
    </row>
    <row r="201" spans="2:11" ht="32.1" customHeight="1" x14ac:dyDescent="0.2">
      <c r="B201" s="57">
        <f>IF(LoanIsGood,IF(ROW()-ROW(PaymentSchedule3[[#Headers],[Payment Number]])&gt;ScheduledNumberOfPayments,"",ROW()-ROW(PaymentSchedule3[[#Headers],[Payment Number]])),"")</f>
        <v>188</v>
      </c>
      <c r="C201" s="58">
        <f>IF(PaymentSchedule3[[#This Row],[Payment Number]]&lt;&gt;"",EOMONTH(LoanStartDate,ROW(PaymentSchedule3[[#This Row],[Payment Number]])-ROW(PaymentSchedule3[[#Headers],[Payment Number]])-2)+DAY(LoanStartDate),"")</f>
        <v>50983</v>
      </c>
      <c r="D201" s="59">
        <f>IF(PaymentSchedule3[[#This Row],[Payment Number]]&lt;&gt;"",IF(ROW()-ROW(PaymentSchedule3[[#Headers],[Beginning
Balance]])=1,LoanAmount,INDEX(PaymentSchedule3[Ending
Balance],ROW()-ROW(PaymentSchedule3[[#Headers],[Beginning
Balance]])-1)),"")</f>
        <v>161915.47119436122</v>
      </c>
      <c r="E201" s="60">
        <f>IF(PaymentSchedule3[[#This Row],[Payment Number]]&lt;&gt;"",ScheduledPayment,"")</f>
        <v>1373.1965917968894</v>
      </c>
      <c r="F20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01" s="59">
        <f>IF(PaymentSchedule3[[#This Row],[Payment Number]]&lt;&gt;"",PaymentSchedule3[[#This Row],[Total
Payment]]-PaymentSchedule3[[#This Row],[Interest]],"")</f>
        <v>355.82771445898652</v>
      </c>
      <c r="I201" s="61">
        <f>IF(PaymentSchedule3[[#This Row],[Payment Number]]&lt;&gt;"",PaymentSchedule3[[#This Row],[Beginning
Balance]]*(InterestRate/PaymentsPerYear),"")</f>
        <v>1017.3688773379029</v>
      </c>
      <c r="J201" s="59">
        <f>IF(PaymentSchedule3[[#This Row],[Payment Number]]&lt;&gt;"",IF(PaymentSchedule3[[#This Row],[Scheduled Payment]]+PaymentSchedule3[[#This Row],[Extra
Payment]]&lt;=PaymentSchedule3[[#This Row],[Beginning
Balance]],PaymentSchedule3[[#This Row],[Beginning
Balance]]-PaymentSchedule3[[#This Row],[Principal]],0),"")</f>
        <v>161559.64347990224</v>
      </c>
      <c r="K201" s="61">
        <f>IF(PaymentSchedule3[[#This Row],[Payment Number]]&lt;&gt;"",SUM(INDEX(PaymentSchedule3[Interest],1,1):PaymentSchedule3[[#This Row],[Interest]]),"")</f>
        <v>218074.24363615477</v>
      </c>
    </row>
    <row r="202" spans="2:11" ht="32.1" customHeight="1" x14ac:dyDescent="0.2">
      <c r="B202" s="57">
        <f>IF(LoanIsGood,IF(ROW()-ROW(PaymentSchedule3[[#Headers],[Payment Number]])&gt;ScheduledNumberOfPayments,"",ROW()-ROW(PaymentSchedule3[[#Headers],[Payment Number]])),"")</f>
        <v>189</v>
      </c>
      <c r="C202" s="58">
        <f>IF(PaymentSchedule3[[#This Row],[Payment Number]]&lt;&gt;"",EOMONTH(LoanStartDate,ROW(PaymentSchedule3[[#This Row],[Payment Number]])-ROW(PaymentSchedule3[[#Headers],[Payment Number]])-2)+DAY(LoanStartDate),"")</f>
        <v>51014</v>
      </c>
      <c r="D202" s="59">
        <f>IF(PaymentSchedule3[[#This Row],[Payment Number]]&lt;&gt;"",IF(ROW()-ROW(PaymentSchedule3[[#Headers],[Beginning
Balance]])=1,LoanAmount,INDEX(PaymentSchedule3[Ending
Balance],ROW()-ROW(PaymentSchedule3[[#Headers],[Beginning
Balance]])-1)),"")</f>
        <v>161559.64347990224</v>
      </c>
      <c r="E202" s="60">
        <f>IF(PaymentSchedule3[[#This Row],[Payment Number]]&lt;&gt;"",ScheduledPayment,"")</f>
        <v>1373.1965917968894</v>
      </c>
      <c r="F20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02" s="59">
        <f>IF(PaymentSchedule3[[#This Row],[Payment Number]]&lt;&gt;"",PaymentSchedule3[[#This Row],[Total
Payment]]-PaymentSchedule3[[#This Row],[Interest]],"")</f>
        <v>358.06349859817044</v>
      </c>
      <c r="I202" s="61">
        <f>IF(PaymentSchedule3[[#This Row],[Payment Number]]&lt;&gt;"",PaymentSchedule3[[#This Row],[Beginning
Balance]]*(InterestRate/PaymentsPerYear),"")</f>
        <v>1015.1330931987189</v>
      </c>
      <c r="J202" s="59">
        <f>IF(PaymentSchedule3[[#This Row],[Payment Number]]&lt;&gt;"",IF(PaymentSchedule3[[#This Row],[Scheduled Payment]]+PaymentSchedule3[[#This Row],[Extra
Payment]]&lt;=PaymentSchedule3[[#This Row],[Beginning
Balance]],PaymentSchedule3[[#This Row],[Beginning
Balance]]-PaymentSchedule3[[#This Row],[Principal]],0),"")</f>
        <v>161201.57998130406</v>
      </c>
      <c r="K202" s="61">
        <f>IF(PaymentSchedule3[[#This Row],[Payment Number]]&lt;&gt;"",SUM(INDEX(PaymentSchedule3[Interest],1,1):PaymentSchedule3[[#This Row],[Interest]]),"")</f>
        <v>219089.37672935351</v>
      </c>
    </row>
    <row r="203" spans="2:11" ht="32.1" customHeight="1" x14ac:dyDescent="0.2">
      <c r="B203" s="57">
        <f>IF(LoanIsGood,IF(ROW()-ROW(PaymentSchedule3[[#Headers],[Payment Number]])&gt;ScheduledNumberOfPayments,"",ROW()-ROW(PaymentSchedule3[[#Headers],[Payment Number]])),"")</f>
        <v>190</v>
      </c>
      <c r="C203" s="58">
        <f>IF(PaymentSchedule3[[#This Row],[Payment Number]]&lt;&gt;"",EOMONTH(LoanStartDate,ROW(PaymentSchedule3[[#This Row],[Payment Number]])-ROW(PaymentSchedule3[[#Headers],[Payment Number]])-2)+DAY(LoanStartDate),"")</f>
        <v>51044</v>
      </c>
      <c r="D203" s="59">
        <f>IF(PaymentSchedule3[[#This Row],[Payment Number]]&lt;&gt;"",IF(ROW()-ROW(PaymentSchedule3[[#Headers],[Beginning
Balance]])=1,LoanAmount,INDEX(PaymentSchedule3[Ending
Balance],ROW()-ROW(PaymentSchedule3[[#Headers],[Beginning
Balance]])-1)),"")</f>
        <v>161201.57998130406</v>
      </c>
      <c r="E203" s="60">
        <f>IF(PaymentSchedule3[[#This Row],[Payment Number]]&lt;&gt;"",ScheduledPayment,"")</f>
        <v>1373.1965917968894</v>
      </c>
      <c r="F20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03" s="59">
        <f>IF(PaymentSchedule3[[#This Row],[Payment Number]]&lt;&gt;"",PaymentSchedule3[[#This Row],[Total
Payment]]-PaymentSchedule3[[#This Row],[Interest]],"")</f>
        <v>360.31333091436227</v>
      </c>
      <c r="I203" s="61">
        <f>IF(PaymentSchedule3[[#This Row],[Payment Number]]&lt;&gt;"",PaymentSchedule3[[#This Row],[Beginning
Balance]]*(InterestRate/PaymentsPerYear),"")</f>
        <v>1012.8832608825271</v>
      </c>
      <c r="J203" s="59">
        <f>IF(PaymentSchedule3[[#This Row],[Payment Number]]&lt;&gt;"",IF(PaymentSchedule3[[#This Row],[Scheduled Payment]]+PaymentSchedule3[[#This Row],[Extra
Payment]]&lt;=PaymentSchedule3[[#This Row],[Beginning
Balance]],PaymentSchedule3[[#This Row],[Beginning
Balance]]-PaymentSchedule3[[#This Row],[Principal]],0),"")</f>
        <v>160841.26665038971</v>
      </c>
      <c r="K203" s="61">
        <f>IF(PaymentSchedule3[[#This Row],[Payment Number]]&lt;&gt;"",SUM(INDEX(PaymentSchedule3[Interest],1,1):PaymentSchedule3[[#This Row],[Interest]]),"")</f>
        <v>220102.25999023602</v>
      </c>
    </row>
    <row r="204" spans="2:11" ht="32.1" customHeight="1" x14ac:dyDescent="0.2">
      <c r="B204" s="57">
        <f>IF(LoanIsGood,IF(ROW()-ROW(PaymentSchedule3[[#Headers],[Payment Number]])&gt;ScheduledNumberOfPayments,"",ROW()-ROW(PaymentSchedule3[[#Headers],[Payment Number]])),"")</f>
        <v>191</v>
      </c>
      <c r="C204" s="58">
        <f>IF(PaymentSchedule3[[#This Row],[Payment Number]]&lt;&gt;"",EOMONTH(LoanStartDate,ROW(PaymentSchedule3[[#This Row],[Payment Number]])-ROW(PaymentSchedule3[[#Headers],[Payment Number]])-2)+DAY(LoanStartDate),"")</f>
        <v>51075</v>
      </c>
      <c r="D204" s="59">
        <f>IF(PaymentSchedule3[[#This Row],[Payment Number]]&lt;&gt;"",IF(ROW()-ROW(PaymentSchedule3[[#Headers],[Beginning
Balance]])=1,LoanAmount,INDEX(PaymentSchedule3[Ending
Balance],ROW()-ROW(PaymentSchedule3[[#Headers],[Beginning
Balance]])-1)),"")</f>
        <v>160841.26665038971</v>
      </c>
      <c r="E204" s="60">
        <f>IF(PaymentSchedule3[[#This Row],[Payment Number]]&lt;&gt;"",ScheduledPayment,"")</f>
        <v>1373.1965917968894</v>
      </c>
      <c r="F20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04" s="59">
        <f>IF(PaymentSchedule3[[#This Row],[Payment Number]]&lt;&gt;"",PaymentSchedule3[[#This Row],[Total
Payment]]-PaymentSchedule3[[#This Row],[Interest]],"")</f>
        <v>362.57729967694081</v>
      </c>
      <c r="I204" s="61">
        <f>IF(PaymentSchedule3[[#This Row],[Payment Number]]&lt;&gt;"",PaymentSchedule3[[#This Row],[Beginning
Balance]]*(InterestRate/PaymentsPerYear),"")</f>
        <v>1010.6192921199486</v>
      </c>
      <c r="J204" s="59">
        <f>IF(PaymentSchedule3[[#This Row],[Payment Number]]&lt;&gt;"",IF(PaymentSchedule3[[#This Row],[Scheduled Payment]]+PaymentSchedule3[[#This Row],[Extra
Payment]]&lt;=PaymentSchedule3[[#This Row],[Beginning
Balance]],PaymentSchedule3[[#This Row],[Beginning
Balance]]-PaymentSchedule3[[#This Row],[Principal]],0),"")</f>
        <v>160478.68935071275</v>
      </c>
      <c r="K204" s="61">
        <f>IF(PaymentSchedule3[[#This Row],[Payment Number]]&lt;&gt;"",SUM(INDEX(PaymentSchedule3[Interest],1,1):PaymentSchedule3[[#This Row],[Interest]]),"")</f>
        <v>221112.87928235598</v>
      </c>
    </row>
    <row r="205" spans="2:11" ht="32.1" customHeight="1" x14ac:dyDescent="0.2">
      <c r="B205" s="57">
        <f>IF(LoanIsGood,IF(ROW()-ROW(PaymentSchedule3[[#Headers],[Payment Number]])&gt;ScheduledNumberOfPayments,"",ROW()-ROW(PaymentSchedule3[[#Headers],[Payment Number]])),"")</f>
        <v>192</v>
      </c>
      <c r="C205" s="58">
        <f>IF(PaymentSchedule3[[#This Row],[Payment Number]]&lt;&gt;"",EOMONTH(LoanStartDate,ROW(PaymentSchedule3[[#This Row],[Payment Number]])-ROW(PaymentSchedule3[[#Headers],[Payment Number]])-2)+DAY(LoanStartDate),"")</f>
        <v>51105</v>
      </c>
      <c r="D205" s="59">
        <f>IF(PaymentSchedule3[[#This Row],[Payment Number]]&lt;&gt;"",IF(ROW()-ROW(PaymentSchedule3[[#Headers],[Beginning
Balance]])=1,LoanAmount,INDEX(PaymentSchedule3[Ending
Balance],ROW()-ROW(PaymentSchedule3[[#Headers],[Beginning
Balance]])-1)),"")</f>
        <v>160478.68935071275</v>
      </c>
      <c r="E205" s="60">
        <f>IF(PaymentSchedule3[[#This Row],[Payment Number]]&lt;&gt;"",ScheduledPayment,"")</f>
        <v>1373.1965917968894</v>
      </c>
      <c r="F20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05" s="59">
        <f>IF(PaymentSchedule3[[#This Row],[Payment Number]]&lt;&gt;"",PaymentSchedule3[[#This Row],[Total
Payment]]-PaymentSchedule3[[#This Row],[Interest]],"")</f>
        <v>364.855493709911</v>
      </c>
      <c r="I205" s="61">
        <f>IF(PaymentSchedule3[[#This Row],[Payment Number]]&lt;&gt;"",PaymentSchedule3[[#This Row],[Beginning
Balance]]*(InterestRate/PaymentsPerYear),"")</f>
        <v>1008.3410980869784</v>
      </c>
      <c r="J205" s="59">
        <f>IF(PaymentSchedule3[[#This Row],[Payment Number]]&lt;&gt;"",IF(PaymentSchedule3[[#This Row],[Scheduled Payment]]+PaymentSchedule3[[#This Row],[Extra
Payment]]&lt;=PaymentSchedule3[[#This Row],[Beginning
Balance]],PaymentSchedule3[[#This Row],[Beginning
Balance]]-PaymentSchedule3[[#This Row],[Principal]],0),"")</f>
        <v>160113.83385700284</v>
      </c>
      <c r="K205" s="61">
        <f>IF(PaymentSchedule3[[#This Row],[Payment Number]]&lt;&gt;"",SUM(INDEX(PaymentSchedule3[Interest],1,1):PaymentSchedule3[[#This Row],[Interest]]),"")</f>
        <v>222121.22038044294</v>
      </c>
    </row>
    <row r="206" spans="2:11" ht="32.1" customHeight="1" x14ac:dyDescent="0.2">
      <c r="B206" s="57">
        <f>IF(LoanIsGood,IF(ROW()-ROW(PaymentSchedule3[[#Headers],[Payment Number]])&gt;ScheduledNumberOfPayments,"",ROW()-ROW(PaymentSchedule3[[#Headers],[Payment Number]])),"")</f>
        <v>193</v>
      </c>
      <c r="C206" s="58">
        <f>IF(PaymentSchedule3[[#This Row],[Payment Number]]&lt;&gt;"",EOMONTH(LoanStartDate,ROW(PaymentSchedule3[[#This Row],[Payment Number]])-ROW(PaymentSchedule3[[#Headers],[Payment Number]])-2)+DAY(LoanStartDate),"")</f>
        <v>51136</v>
      </c>
      <c r="D206" s="59">
        <f>IF(PaymentSchedule3[[#This Row],[Payment Number]]&lt;&gt;"",IF(ROW()-ROW(PaymentSchedule3[[#Headers],[Beginning
Balance]])=1,LoanAmount,INDEX(PaymentSchedule3[Ending
Balance],ROW()-ROW(PaymentSchedule3[[#Headers],[Beginning
Balance]])-1)),"")</f>
        <v>160113.83385700284</v>
      </c>
      <c r="E206" s="60">
        <f>IF(PaymentSchedule3[[#This Row],[Payment Number]]&lt;&gt;"",ScheduledPayment,"")</f>
        <v>1373.1965917968894</v>
      </c>
      <c r="F20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06" s="59">
        <f>IF(PaymentSchedule3[[#This Row],[Payment Number]]&lt;&gt;"",PaymentSchedule3[[#This Row],[Total
Payment]]-PaymentSchedule3[[#This Row],[Interest]],"")</f>
        <v>367.14800239538829</v>
      </c>
      <c r="I206" s="61">
        <f>IF(PaymentSchedule3[[#This Row],[Payment Number]]&lt;&gt;"",PaymentSchedule3[[#This Row],[Beginning
Balance]]*(InterestRate/PaymentsPerYear),"")</f>
        <v>1006.0485894015011</v>
      </c>
      <c r="J206" s="59">
        <f>IF(PaymentSchedule3[[#This Row],[Payment Number]]&lt;&gt;"",IF(PaymentSchedule3[[#This Row],[Scheduled Payment]]+PaymentSchedule3[[#This Row],[Extra
Payment]]&lt;=PaymentSchedule3[[#This Row],[Beginning
Balance]],PaymentSchedule3[[#This Row],[Beginning
Balance]]-PaymentSchedule3[[#This Row],[Principal]],0),"")</f>
        <v>159746.68585460747</v>
      </c>
      <c r="K206" s="61">
        <f>IF(PaymentSchedule3[[#This Row],[Payment Number]]&lt;&gt;"",SUM(INDEX(PaymentSchedule3[Interest],1,1):PaymentSchedule3[[#This Row],[Interest]]),"")</f>
        <v>223127.26896984444</v>
      </c>
    </row>
    <row r="207" spans="2:11" ht="32.1" customHeight="1" x14ac:dyDescent="0.2">
      <c r="B207" s="57">
        <f>IF(LoanIsGood,IF(ROW()-ROW(PaymentSchedule3[[#Headers],[Payment Number]])&gt;ScheduledNumberOfPayments,"",ROW()-ROW(PaymentSchedule3[[#Headers],[Payment Number]])),"")</f>
        <v>194</v>
      </c>
      <c r="C207" s="58">
        <f>IF(PaymentSchedule3[[#This Row],[Payment Number]]&lt;&gt;"",EOMONTH(LoanStartDate,ROW(PaymentSchedule3[[#This Row],[Payment Number]])-ROW(PaymentSchedule3[[#Headers],[Payment Number]])-2)+DAY(LoanStartDate),"")</f>
        <v>51167</v>
      </c>
      <c r="D207" s="59">
        <f>IF(PaymentSchedule3[[#This Row],[Payment Number]]&lt;&gt;"",IF(ROW()-ROW(PaymentSchedule3[[#Headers],[Beginning
Balance]])=1,LoanAmount,INDEX(PaymentSchedule3[Ending
Balance],ROW()-ROW(PaymentSchedule3[[#Headers],[Beginning
Balance]])-1)),"")</f>
        <v>159746.68585460747</v>
      </c>
      <c r="E207" s="60">
        <f>IF(PaymentSchedule3[[#This Row],[Payment Number]]&lt;&gt;"",ScheduledPayment,"")</f>
        <v>1373.1965917968894</v>
      </c>
      <c r="F20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07" s="59">
        <f>IF(PaymentSchedule3[[#This Row],[Payment Number]]&lt;&gt;"",PaymentSchedule3[[#This Row],[Total
Payment]]-PaymentSchedule3[[#This Row],[Interest]],"")</f>
        <v>369.45491567710587</v>
      </c>
      <c r="I207" s="61">
        <f>IF(PaymentSchedule3[[#This Row],[Payment Number]]&lt;&gt;"",PaymentSchedule3[[#This Row],[Beginning
Balance]]*(InterestRate/PaymentsPerYear),"")</f>
        <v>1003.7416761197835</v>
      </c>
      <c r="J207" s="59">
        <f>IF(PaymentSchedule3[[#This Row],[Payment Number]]&lt;&gt;"",IF(PaymentSchedule3[[#This Row],[Scheduled Payment]]+PaymentSchedule3[[#This Row],[Extra
Payment]]&lt;=PaymentSchedule3[[#This Row],[Beginning
Balance]],PaymentSchedule3[[#This Row],[Beginning
Balance]]-PaymentSchedule3[[#This Row],[Principal]],0),"")</f>
        <v>159377.23093893036</v>
      </c>
      <c r="K207" s="61">
        <f>IF(PaymentSchedule3[[#This Row],[Payment Number]]&lt;&gt;"",SUM(INDEX(PaymentSchedule3[Interest],1,1):PaymentSchedule3[[#This Row],[Interest]]),"")</f>
        <v>224131.01064596424</v>
      </c>
    </row>
    <row r="208" spans="2:11" ht="32.1" customHeight="1" x14ac:dyDescent="0.2">
      <c r="B208" s="57">
        <f>IF(LoanIsGood,IF(ROW()-ROW(PaymentSchedule3[[#Headers],[Payment Number]])&gt;ScheduledNumberOfPayments,"",ROW()-ROW(PaymentSchedule3[[#Headers],[Payment Number]])),"")</f>
        <v>195</v>
      </c>
      <c r="C208" s="58">
        <f>IF(PaymentSchedule3[[#This Row],[Payment Number]]&lt;&gt;"",EOMONTH(LoanStartDate,ROW(PaymentSchedule3[[#This Row],[Payment Number]])-ROW(PaymentSchedule3[[#Headers],[Payment Number]])-2)+DAY(LoanStartDate),"")</f>
        <v>51196</v>
      </c>
      <c r="D208" s="59">
        <f>IF(PaymentSchedule3[[#This Row],[Payment Number]]&lt;&gt;"",IF(ROW()-ROW(PaymentSchedule3[[#Headers],[Beginning
Balance]])=1,LoanAmount,INDEX(PaymentSchedule3[Ending
Balance],ROW()-ROW(PaymentSchedule3[[#Headers],[Beginning
Balance]])-1)),"")</f>
        <v>159377.23093893036</v>
      </c>
      <c r="E208" s="60">
        <f>IF(PaymentSchedule3[[#This Row],[Payment Number]]&lt;&gt;"",ScheduledPayment,"")</f>
        <v>1373.1965917968894</v>
      </c>
      <c r="F20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08" s="59">
        <f>IF(PaymentSchedule3[[#This Row],[Payment Number]]&lt;&gt;"",PaymentSchedule3[[#This Row],[Total
Payment]]-PaymentSchedule3[[#This Row],[Interest]],"")</f>
        <v>371.77632406394378</v>
      </c>
      <c r="I208" s="61">
        <f>IF(PaymentSchedule3[[#This Row],[Payment Number]]&lt;&gt;"",PaymentSchedule3[[#This Row],[Beginning
Balance]]*(InterestRate/PaymentsPerYear),"")</f>
        <v>1001.4202677329456</v>
      </c>
      <c r="J208" s="59">
        <f>IF(PaymentSchedule3[[#This Row],[Payment Number]]&lt;&gt;"",IF(PaymentSchedule3[[#This Row],[Scheduled Payment]]+PaymentSchedule3[[#This Row],[Extra
Payment]]&lt;=PaymentSchedule3[[#This Row],[Beginning
Balance]],PaymentSchedule3[[#This Row],[Beginning
Balance]]-PaymentSchedule3[[#This Row],[Principal]],0),"")</f>
        <v>159005.45461486641</v>
      </c>
      <c r="K208" s="61">
        <f>IF(PaymentSchedule3[[#This Row],[Payment Number]]&lt;&gt;"",SUM(INDEX(PaymentSchedule3[Interest],1,1):PaymentSchedule3[[#This Row],[Interest]]),"")</f>
        <v>225132.4309136972</v>
      </c>
    </row>
    <row r="209" spans="2:11" ht="32.1" customHeight="1" x14ac:dyDescent="0.2">
      <c r="B209" s="57">
        <f>IF(LoanIsGood,IF(ROW()-ROW(PaymentSchedule3[[#Headers],[Payment Number]])&gt;ScheduledNumberOfPayments,"",ROW()-ROW(PaymentSchedule3[[#Headers],[Payment Number]])),"")</f>
        <v>196</v>
      </c>
      <c r="C209" s="58">
        <f>IF(PaymentSchedule3[[#This Row],[Payment Number]]&lt;&gt;"",EOMONTH(LoanStartDate,ROW(PaymentSchedule3[[#This Row],[Payment Number]])-ROW(PaymentSchedule3[[#Headers],[Payment Number]])-2)+DAY(LoanStartDate),"")</f>
        <v>51227</v>
      </c>
      <c r="D209" s="59">
        <f>IF(PaymentSchedule3[[#This Row],[Payment Number]]&lt;&gt;"",IF(ROW()-ROW(PaymentSchedule3[[#Headers],[Beginning
Balance]])=1,LoanAmount,INDEX(PaymentSchedule3[Ending
Balance],ROW()-ROW(PaymentSchedule3[[#Headers],[Beginning
Balance]])-1)),"")</f>
        <v>159005.45461486641</v>
      </c>
      <c r="E209" s="60">
        <f>IF(PaymentSchedule3[[#This Row],[Payment Number]]&lt;&gt;"",ScheduledPayment,"")</f>
        <v>1373.1965917968894</v>
      </c>
      <c r="F20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09" s="59">
        <f>IF(PaymentSchedule3[[#This Row],[Payment Number]]&lt;&gt;"",PaymentSchedule3[[#This Row],[Total
Payment]]-PaymentSchedule3[[#This Row],[Interest]],"")</f>
        <v>374.11231863347894</v>
      </c>
      <c r="I209" s="61">
        <f>IF(PaymentSchedule3[[#This Row],[Payment Number]]&lt;&gt;"",PaymentSchedule3[[#This Row],[Beginning
Balance]]*(InterestRate/PaymentsPerYear),"")</f>
        <v>999.08427316341044</v>
      </c>
      <c r="J209" s="59">
        <f>IF(PaymentSchedule3[[#This Row],[Payment Number]]&lt;&gt;"",IF(PaymentSchedule3[[#This Row],[Scheduled Payment]]+PaymentSchedule3[[#This Row],[Extra
Payment]]&lt;=PaymentSchedule3[[#This Row],[Beginning
Balance]],PaymentSchedule3[[#This Row],[Beginning
Balance]]-PaymentSchedule3[[#This Row],[Principal]],0),"")</f>
        <v>158631.34229623294</v>
      </c>
      <c r="K209" s="61">
        <f>IF(PaymentSchedule3[[#This Row],[Payment Number]]&lt;&gt;"",SUM(INDEX(PaymentSchedule3[Interest],1,1):PaymentSchedule3[[#This Row],[Interest]]),"")</f>
        <v>226131.5151868606</v>
      </c>
    </row>
    <row r="210" spans="2:11" ht="32.1" customHeight="1" x14ac:dyDescent="0.2">
      <c r="B210" s="57">
        <f>IF(LoanIsGood,IF(ROW()-ROW(PaymentSchedule3[[#Headers],[Payment Number]])&gt;ScheduledNumberOfPayments,"",ROW()-ROW(PaymentSchedule3[[#Headers],[Payment Number]])),"")</f>
        <v>197</v>
      </c>
      <c r="C210" s="58">
        <f>IF(PaymentSchedule3[[#This Row],[Payment Number]]&lt;&gt;"",EOMONTH(LoanStartDate,ROW(PaymentSchedule3[[#This Row],[Payment Number]])-ROW(PaymentSchedule3[[#Headers],[Payment Number]])-2)+DAY(LoanStartDate),"")</f>
        <v>51257</v>
      </c>
      <c r="D210" s="59">
        <f>IF(PaymentSchedule3[[#This Row],[Payment Number]]&lt;&gt;"",IF(ROW()-ROW(PaymentSchedule3[[#Headers],[Beginning
Balance]])=1,LoanAmount,INDEX(PaymentSchedule3[Ending
Balance],ROW()-ROW(PaymentSchedule3[[#Headers],[Beginning
Balance]])-1)),"")</f>
        <v>158631.34229623294</v>
      </c>
      <c r="E210" s="60">
        <f>IF(PaymentSchedule3[[#This Row],[Payment Number]]&lt;&gt;"",ScheduledPayment,"")</f>
        <v>1373.1965917968894</v>
      </c>
      <c r="F21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10" s="59">
        <f>IF(PaymentSchedule3[[#This Row],[Payment Number]]&lt;&gt;"",PaymentSchedule3[[#This Row],[Total
Payment]]-PaymentSchedule3[[#This Row],[Interest]],"")</f>
        <v>376.46299103555918</v>
      </c>
      <c r="I210" s="61">
        <f>IF(PaymentSchedule3[[#This Row],[Payment Number]]&lt;&gt;"",PaymentSchedule3[[#This Row],[Beginning
Balance]]*(InterestRate/PaymentsPerYear),"")</f>
        <v>996.73360076133019</v>
      </c>
      <c r="J210" s="59">
        <f>IF(PaymentSchedule3[[#This Row],[Payment Number]]&lt;&gt;"",IF(PaymentSchedule3[[#This Row],[Scheduled Payment]]+PaymentSchedule3[[#This Row],[Extra
Payment]]&lt;=PaymentSchedule3[[#This Row],[Beginning
Balance]],PaymentSchedule3[[#This Row],[Beginning
Balance]]-PaymentSchedule3[[#This Row],[Principal]],0),"")</f>
        <v>158254.87930519736</v>
      </c>
      <c r="K210" s="61">
        <f>IF(PaymentSchedule3[[#This Row],[Payment Number]]&lt;&gt;"",SUM(INDEX(PaymentSchedule3[Interest],1,1):PaymentSchedule3[[#This Row],[Interest]]),"")</f>
        <v>227128.24878762194</v>
      </c>
    </row>
    <row r="211" spans="2:11" ht="32.1" customHeight="1" x14ac:dyDescent="0.2">
      <c r="B211" s="57">
        <f>IF(LoanIsGood,IF(ROW()-ROW(PaymentSchedule3[[#Headers],[Payment Number]])&gt;ScheduledNumberOfPayments,"",ROW()-ROW(PaymentSchedule3[[#Headers],[Payment Number]])),"")</f>
        <v>198</v>
      </c>
      <c r="C211" s="58">
        <f>IF(PaymentSchedule3[[#This Row],[Payment Number]]&lt;&gt;"",EOMONTH(LoanStartDate,ROW(PaymentSchedule3[[#This Row],[Payment Number]])-ROW(PaymentSchedule3[[#Headers],[Payment Number]])-2)+DAY(LoanStartDate),"")</f>
        <v>51288</v>
      </c>
      <c r="D211" s="59">
        <f>IF(PaymentSchedule3[[#This Row],[Payment Number]]&lt;&gt;"",IF(ROW()-ROW(PaymentSchedule3[[#Headers],[Beginning
Balance]])=1,LoanAmount,INDEX(PaymentSchedule3[Ending
Balance],ROW()-ROW(PaymentSchedule3[[#Headers],[Beginning
Balance]])-1)),"")</f>
        <v>158254.87930519736</v>
      </c>
      <c r="E211" s="60">
        <f>IF(PaymentSchedule3[[#This Row],[Payment Number]]&lt;&gt;"",ScheduledPayment,"")</f>
        <v>1373.1965917968894</v>
      </c>
      <c r="F21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11" s="59">
        <f>IF(PaymentSchedule3[[#This Row],[Payment Number]]&lt;&gt;"",PaymentSchedule3[[#This Row],[Total
Payment]]-PaymentSchedule3[[#This Row],[Interest]],"")</f>
        <v>378.82843349589939</v>
      </c>
      <c r="I211" s="61">
        <f>IF(PaymentSchedule3[[#This Row],[Payment Number]]&lt;&gt;"",PaymentSchedule3[[#This Row],[Beginning
Balance]]*(InterestRate/PaymentsPerYear),"")</f>
        <v>994.36815830098999</v>
      </c>
      <c r="J211" s="59">
        <f>IF(PaymentSchedule3[[#This Row],[Payment Number]]&lt;&gt;"",IF(PaymentSchedule3[[#This Row],[Scheduled Payment]]+PaymentSchedule3[[#This Row],[Extra
Payment]]&lt;=PaymentSchedule3[[#This Row],[Beginning
Balance]],PaymentSchedule3[[#This Row],[Beginning
Balance]]-PaymentSchedule3[[#This Row],[Principal]],0),"")</f>
        <v>157876.05087170147</v>
      </c>
      <c r="K211" s="61">
        <f>IF(PaymentSchedule3[[#This Row],[Payment Number]]&lt;&gt;"",SUM(INDEX(PaymentSchedule3[Interest],1,1):PaymentSchedule3[[#This Row],[Interest]]),"")</f>
        <v>228122.61694592293</v>
      </c>
    </row>
    <row r="212" spans="2:11" ht="32.1" customHeight="1" x14ac:dyDescent="0.2">
      <c r="B212" s="57">
        <f>IF(LoanIsGood,IF(ROW()-ROW(PaymentSchedule3[[#Headers],[Payment Number]])&gt;ScheduledNumberOfPayments,"",ROW()-ROW(PaymentSchedule3[[#Headers],[Payment Number]])),"")</f>
        <v>199</v>
      </c>
      <c r="C212" s="58">
        <f>IF(PaymentSchedule3[[#This Row],[Payment Number]]&lt;&gt;"",EOMONTH(LoanStartDate,ROW(PaymentSchedule3[[#This Row],[Payment Number]])-ROW(PaymentSchedule3[[#Headers],[Payment Number]])-2)+DAY(LoanStartDate),"")</f>
        <v>51318</v>
      </c>
      <c r="D212" s="59">
        <f>IF(PaymentSchedule3[[#This Row],[Payment Number]]&lt;&gt;"",IF(ROW()-ROW(PaymentSchedule3[[#Headers],[Beginning
Balance]])=1,LoanAmount,INDEX(PaymentSchedule3[Ending
Balance],ROW()-ROW(PaymentSchedule3[[#Headers],[Beginning
Balance]])-1)),"")</f>
        <v>157876.05087170147</v>
      </c>
      <c r="E212" s="60">
        <f>IF(PaymentSchedule3[[#This Row],[Payment Number]]&lt;&gt;"",ScheduledPayment,"")</f>
        <v>1373.1965917968894</v>
      </c>
      <c r="F21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12" s="59">
        <f>IF(PaymentSchedule3[[#This Row],[Payment Number]]&lt;&gt;"",PaymentSchedule3[[#This Row],[Total
Payment]]-PaymentSchedule3[[#This Row],[Interest]],"")</f>
        <v>381.20873881969851</v>
      </c>
      <c r="I212" s="61">
        <f>IF(PaymentSchedule3[[#This Row],[Payment Number]]&lt;&gt;"",PaymentSchedule3[[#This Row],[Beginning
Balance]]*(InterestRate/PaymentsPerYear),"")</f>
        <v>991.98785297719087</v>
      </c>
      <c r="J212" s="59">
        <f>IF(PaymentSchedule3[[#This Row],[Payment Number]]&lt;&gt;"",IF(PaymentSchedule3[[#This Row],[Scheduled Payment]]+PaymentSchedule3[[#This Row],[Extra
Payment]]&lt;=PaymentSchedule3[[#This Row],[Beginning
Balance]],PaymentSchedule3[[#This Row],[Beginning
Balance]]-PaymentSchedule3[[#This Row],[Principal]],0),"")</f>
        <v>157494.84213288178</v>
      </c>
      <c r="K212" s="61">
        <f>IF(PaymentSchedule3[[#This Row],[Payment Number]]&lt;&gt;"",SUM(INDEX(PaymentSchedule3[Interest],1,1):PaymentSchedule3[[#This Row],[Interest]]),"")</f>
        <v>229114.60479890011</v>
      </c>
    </row>
    <row r="213" spans="2:11" ht="32.1" customHeight="1" x14ac:dyDescent="0.2">
      <c r="B213" s="57">
        <f>IF(LoanIsGood,IF(ROW()-ROW(PaymentSchedule3[[#Headers],[Payment Number]])&gt;ScheduledNumberOfPayments,"",ROW()-ROW(PaymentSchedule3[[#Headers],[Payment Number]])),"")</f>
        <v>200</v>
      </c>
      <c r="C213" s="58">
        <f>IF(PaymentSchedule3[[#This Row],[Payment Number]]&lt;&gt;"",EOMONTH(LoanStartDate,ROW(PaymentSchedule3[[#This Row],[Payment Number]])-ROW(PaymentSchedule3[[#Headers],[Payment Number]])-2)+DAY(LoanStartDate),"")</f>
        <v>51349</v>
      </c>
      <c r="D213" s="59">
        <f>IF(PaymentSchedule3[[#This Row],[Payment Number]]&lt;&gt;"",IF(ROW()-ROW(PaymentSchedule3[[#Headers],[Beginning
Balance]])=1,LoanAmount,INDEX(PaymentSchedule3[Ending
Balance],ROW()-ROW(PaymentSchedule3[[#Headers],[Beginning
Balance]])-1)),"")</f>
        <v>157494.84213288178</v>
      </c>
      <c r="E213" s="60">
        <f>IF(PaymentSchedule3[[#This Row],[Payment Number]]&lt;&gt;"",ScheduledPayment,"")</f>
        <v>1373.1965917968894</v>
      </c>
      <c r="F21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13" s="59">
        <f>IF(PaymentSchedule3[[#This Row],[Payment Number]]&lt;&gt;"",PaymentSchedule3[[#This Row],[Total
Payment]]-PaymentSchedule3[[#This Row],[Interest]],"")</f>
        <v>383.60400039528236</v>
      </c>
      <c r="I213" s="61">
        <f>IF(PaymentSchedule3[[#This Row],[Payment Number]]&lt;&gt;"",PaymentSchedule3[[#This Row],[Beginning
Balance]]*(InterestRate/PaymentsPerYear),"")</f>
        <v>989.59259140160702</v>
      </c>
      <c r="J213" s="59">
        <f>IF(PaymentSchedule3[[#This Row],[Payment Number]]&lt;&gt;"",IF(PaymentSchedule3[[#This Row],[Scheduled Payment]]+PaymentSchedule3[[#This Row],[Extra
Payment]]&lt;=PaymentSchedule3[[#This Row],[Beginning
Balance]],PaymentSchedule3[[#This Row],[Beginning
Balance]]-PaymentSchedule3[[#This Row],[Principal]],0),"")</f>
        <v>157111.2381324865</v>
      </c>
      <c r="K213" s="61">
        <f>IF(PaymentSchedule3[[#This Row],[Payment Number]]&lt;&gt;"",SUM(INDEX(PaymentSchedule3[Interest],1,1):PaymentSchedule3[[#This Row],[Interest]]),"")</f>
        <v>230104.19739030171</v>
      </c>
    </row>
    <row r="214" spans="2:11" ht="32.1" customHeight="1" x14ac:dyDescent="0.2">
      <c r="B214" s="57">
        <f>IF(LoanIsGood,IF(ROW()-ROW(PaymentSchedule3[[#Headers],[Payment Number]])&gt;ScheduledNumberOfPayments,"",ROW()-ROW(PaymentSchedule3[[#Headers],[Payment Number]])),"")</f>
        <v>201</v>
      </c>
      <c r="C214" s="58">
        <f>IF(PaymentSchedule3[[#This Row],[Payment Number]]&lt;&gt;"",EOMONTH(LoanStartDate,ROW(PaymentSchedule3[[#This Row],[Payment Number]])-ROW(PaymentSchedule3[[#Headers],[Payment Number]])-2)+DAY(LoanStartDate),"")</f>
        <v>51380</v>
      </c>
      <c r="D214" s="59">
        <f>IF(PaymentSchedule3[[#This Row],[Payment Number]]&lt;&gt;"",IF(ROW()-ROW(PaymentSchedule3[[#Headers],[Beginning
Balance]])=1,LoanAmount,INDEX(PaymentSchedule3[Ending
Balance],ROW()-ROW(PaymentSchedule3[[#Headers],[Beginning
Balance]])-1)),"")</f>
        <v>157111.2381324865</v>
      </c>
      <c r="E214" s="60">
        <f>IF(PaymentSchedule3[[#This Row],[Payment Number]]&lt;&gt;"",ScheduledPayment,"")</f>
        <v>1373.1965917968894</v>
      </c>
      <c r="F21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14" s="59">
        <f>IF(PaymentSchedule3[[#This Row],[Payment Number]]&lt;&gt;"",PaymentSchedule3[[#This Row],[Total
Payment]]-PaymentSchedule3[[#This Row],[Interest]],"")</f>
        <v>386.014312197766</v>
      </c>
      <c r="I214" s="61">
        <f>IF(PaymentSchedule3[[#This Row],[Payment Number]]&lt;&gt;"",PaymentSchedule3[[#This Row],[Beginning
Balance]]*(InterestRate/PaymentsPerYear),"")</f>
        <v>987.18227959912338</v>
      </c>
      <c r="J214" s="59">
        <f>IF(PaymentSchedule3[[#This Row],[Payment Number]]&lt;&gt;"",IF(PaymentSchedule3[[#This Row],[Scheduled Payment]]+PaymentSchedule3[[#This Row],[Extra
Payment]]&lt;=PaymentSchedule3[[#This Row],[Beginning
Balance]],PaymentSchedule3[[#This Row],[Beginning
Balance]]-PaymentSchedule3[[#This Row],[Principal]],0),"")</f>
        <v>156725.22382028872</v>
      </c>
      <c r="K214" s="61">
        <f>IF(PaymentSchedule3[[#This Row],[Payment Number]]&lt;&gt;"",SUM(INDEX(PaymentSchedule3[Interest],1,1):PaymentSchedule3[[#This Row],[Interest]]),"")</f>
        <v>231091.37966990084</v>
      </c>
    </row>
    <row r="215" spans="2:11" ht="32.1" customHeight="1" x14ac:dyDescent="0.2">
      <c r="B215" s="57">
        <f>IF(LoanIsGood,IF(ROW()-ROW(PaymentSchedule3[[#Headers],[Payment Number]])&gt;ScheduledNumberOfPayments,"",ROW()-ROW(PaymentSchedule3[[#Headers],[Payment Number]])),"")</f>
        <v>202</v>
      </c>
      <c r="C215" s="58">
        <f>IF(PaymentSchedule3[[#This Row],[Payment Number]]&lt;&gt;"",EOMONTH(LoanStartDate,ROW(PaymentSchedule3[[#This Row],[Payment Number]])-ROW(PaymentSchedule3[[#Headers],[Payment Number]])-2)+DAY(LoanStartDate),"")</f>
        <v>51410</v>
      </c>
      <c r="D215" s="59">
        <f>IF(PaymentSchedule3[[#This Row],[Payment Number]]&lt;&gt;"",IF(ROW()-ROW(PaymentSchedule3[[#Headers],[Beginning
Balance]])=1,LoanAmount,INDEX(PaymentSchedule3[Ending
Balance],ROW()-ROW(PaymentSchedule3[[#Headers],[Beginning
Balance]])-1)),"")</f>
        <v>156725.22382028872</v>
      </c>
      <c r="E215" s="60">
        <f>IF(PaymentSchedule3[[#This Row],[Payment Number]]&lt;&gt;"",ScheduledPayment,"")</f>
        <v>1373.1965917968894</v>
      </c>
      <c r="F21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15" s="59">
        <f>IF(PaymentSchedule3[[#This Row],[Payment Number]]&lt;&gt;"",PaymentSchedule3[[#This Row],[Total
Payment]]-PaymentSchedule3[[#This Row],[Interest]],"")</f>
        <v>388.43976879274203</v>
      </c>
      <c r="I215" s="61">
        <f>IF(PaymentSchedule3[[#This Row],[Payment Number]]&lt;&gt;"",PaymentSchedule3[[#This Row],[Beginning
Balance]]*(InterestRate/PaymentsPerYear),"")</f>
        <v>984.75682300414735</v>
      </c>
      <c r="J215" s="59">
        <f>IF(PaymentSchedule3[[#This Row],[Payment Number]]&lt;&gt;"",IF(PaymentSchedule3[[#This Row],[Scheduled Payment]]+PaymentSchedule3[[#This Row],[Extra
Payment]]&lt;=PaymentSchedule3[[#This Row],[Beginning
Balance]],PaymentSchedule3[[#This Row],[Beginning
Balance]]-PaymentSchedule3[[#This Row],[Principal]],0),"")</f>
        <v>156336.78405149598</v>
      </c>
      <c r="K215" s="61">
        <f>IF(PaymentSchedule3[[#This Row],[Payment Number]]&lt;&gt;"",SUM(INDEX(PaymentSchedule3[Interest],1,1):PaymentSchedule3[[#This Row],[Interest]]),"")</f>
        <v>232076.13649290497</v>
      </c>
    </row>
    <row r="216" spans="2:11" ht="32.1" customHeight="1" x14ac:dyDescent="0.2">
      <c r="B216" s="57">
        <f>IF(LoanIsGood,IF(ROW()-ROW(PaymentSchedule3[[#Headers],[Payment Number]])&gt;ScheduledNumberOfPayments,"",ROW()-ROW(PaymentSchedule3[[#Headers],[Payment Number]])),"")</f>
        <v>203</v>
      </c>
      <c r="C216" s="58">
        <f>IF(PaymentSchedule3[[#This Row],[Payment Number]]&lt;&gt;"",EOMONTH(LoanStartDate,ROW(PaymentSchedule3[[#This Row],[Payment Number]])-ROW(PaymentSchedule3[[#Headers],[Payment Number]])-2)+DAY(LoanStartDate),"")</f>
        <v>51441</v>
      </c>
      <c r="D216" s="59">
        <f>IF(PaymentSchedule3[[#This Row],[Payment Number]]&lt;&gt;"",IF(ROW()-ROW(PaymentSchedule3[[#Headers],[Beginning
Balance]])=1,LoanAmount,INDEX(PaymentSchedule3[Ending
Balance],ROW()-ROW(PaymentSchedule3[[#Headers],[Beginning
Balance]])-1)),"")</f>
        <v>156336.78405149598</v>
      </c>
      <c r="E216" s="60">
        <f>IF(PaymentSchedule3[[#This Row],[Payment Number]]&lt;&gt;"",ScheduledPayment,"")</f>
        <v>1373.1965917968894</v>
      </c>
      <c r="F21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16" s="59">
        <f>IF(PaymentSchedule3[[#This Row],[Payment Number]]&lt;&gt;"",PaymentSchedule3[[#This Row],[Total
Payment]]-PaymentSchedule3[[#This Row],[Interest]],"")</f>
        <v>390.88046533998977</v>
      </c>
      <c r="I216" s="61">
        <f>IF(PaymentSchedule3[[#This Row],[Payment Number]]&lt;&gt;"",PaymentSchedule3[[#This Row],[Beginning
Balance]]*(InterestRate/PaymentsPerYear),"")</f>
        <v>982.31612645689961</v>
      </c>
      <c r="J216" s="59">
        <f>IF(PaymentSchedule3[[#This Row],[Payment Number]]&lt;&gt;"",IF(PaymentSchedule3[[#This Row],[Scheduled Payment]]+PaymentSchedule3[[#This Row],[Extra
Payment]]&lt;=PaymentSchedule3[[#This Row],[Beginning
Balance]],PaymentSchedule3[[#This Row],[Beginning
Balance]]-PaymentSchedule3[[#This Row],[Principal]],0),"")</f>
        <v>155945.903586156</v>
      </c>
      <c r="K216" s="61">
        <f>IF(PaymentSchedule3[[#This Row],[Payment Number]]&lt;&gt;"",SUM(INDEX(PaymentSchedule3[Interest],1,1):PaymentSchedule3[[#This Row],[Interest]]),"")</f>
        <v>233058.45261936187</v>
      </c>
    </row>
    <row r="217" spans="2:11" ht="32.1" customHeight="1" x14ac:dyDescent="0.2">
      <c r="B217" s="57">
        <f>IF(LoanIsGood,IF(ROW()-ROW(PaymentSchedule3[[#Headers],[Payment Number]])&gt;ScheduledNumberOfPayments,"",ROW()-ROW(PaymentSchedule3[[#Headers],[Payment Number]])),"")</f>
        <v>204</v>
      </c>
      <c r="C217" s="58">
        <f>IF(PaymentSchedule3[[#This Row],[Payment Number]]&lt;&gt;"",EOMONTH(LoanStartDate,ROW(PaymentSchedule3[[#This Row],[Payment Number]])-ROW(PaymentSchedule3[[#Headers],[Payment Number]])-2)+DAY(LoanStartDate),"")</f>
        <v>51471</v>
      </c>
      <c r="D217" s="59">
        <f>IF(PaymentSchedule3[[#This Row],[Payment Number]]&lt;&gt;"",IF(ROW()-ROW(PaymentSchedule3[[#Headers],[Beginning
Balance]])=1,LoanAmount,INDEX(PaymentSchedule3[Ending
Balance],ROW()-ROW(PaymentSchedule3[[#Headers],[Beginning
Balance]])-1)),"")</f>
        <v>155945.903586156</v>
      </c>
      <c r="E217" s="60">
        <f>IF(PaymentSchedule3[[#This Row],[Payment Number]]&lt;&gt;"",ScheduledPayment,"")</f>
        <v>1373.1965917968894</v>
      </c>
      <c r="F21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17" s="59">
        <f>IF(PaymentSchedule3[[#This Row],[Payment Number]]&lt;&gt;"",PaymentSchedule3[[#This Row],[Total
Payment]]-PaymentSchedule3[[#This Row],[Interest]],"")</f>
        <v>393.33649759720936</v>
      </c>
      <c r="I217" s="61">
        <f>IF(PaymentSchedule3[[#This Row],[Payment Number]]&lt;&gt;"",PaymentSchedule3[[#This Row],[Beginning
Balance]]*(InterestRate/PaymentsPerYear),"")</f>
        <v>979.86009419968002</v>
      </c>
      <c r="J217" s="59">
        <f>IF(PaymentSchedule3[[#This Row],[Payment Number]]&lt;&gt;"",IF(PaymentSchedule3[[#This Row],[Scheduled Payment]]+PaymentSchedule3[[#This Row],[Extra
Payment]]&lt;=PaymentSchedule3[[#This Row],[Beginning
Balance]],PaymentSchedule3[[#This Row],[Beginning
Balance]]-PaymentSchedule3[[#This Row],[Principal]],0),"")</f>
        <v>155552.56708855878</v>
      </c>
      <c r="K217" s="61">
        <f>IF(PaymentSchedule3[[#This Row],[Payment Number]]&lt;&gt;"",SUM(INDEX(PaymentSchedule3[Interest],1,1):PaymentSchedule3[[#This Row],[Interest]]),"")</f>
        <v>234038.31271356155</v>
      </c>
    </row>
    <row r="218" spans="2:11" ht="32.1" customHeight="1" x14ac:dyDescent="0.2">
      <c r="B218" s="57">
        <f>IF(LoanIsGood,IF(ROW()-ROW(PaymentSchedule3[[#Headers],[Payment Number]])&gt;ScheduledNumberOfPayments,"",ROW()-ROW(PaymentSchedule3[[#Headers],[Payment Number]])),"")</f>
        <v>205</v>
      </c>
      <c r="C218" s="58">
        <f>IF(PaymentSchedule3[[#This Row],[Payment Number]]&lt;&gt;"",EOMONTH(LoanStartDate,ROW(PaymentSchedule3[[#This Row],[Payment Number]])-ROW(PaymentSchedule3[[#Headers],[Payment Number]])-2)+DAY(LoanStartDate),"")</f>
        <v>51502</v>
      </c>
      <c r="D218" s="59">
        <f>IF(PaymentSchedule3[[#This Row],[Payment Number]]&lt;&gt;"",IF(ROW()-ROW(PaymentSchedule3[[#Headers],[Beginning
Balance]])=1,LoanAmount,INDEX(PaymentSchedule3[Ending
Balance],ROW()-ROW(PaymentSchedule3[[#Headers],[Beginning
Balance]])-1)),"")</f>
        <v>155552.56708855878</v>
      </c>
      <c r="E218" s="60">
        <f>IF(PaymentSchedule3[[#This Row],[Payment Number]]&lt;&gt;"",ScheduledPayment,"")</f>
        <v>1373.1965917968894</v>
      </c>
      <c r="F21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18" s="59">
        <f>IF(PaymentSchedule3[[#This Row],[Payment Number]]&lt;&gt;"",PaymentSchedule3[[#This Row],[Total
Payment]]-PaymentSchedule3[[#This Row],[Interest]],"")</f>
        <v>395.80796192377852</v>
      </c>
      <c r="I218" s="61">
        <f>IF(PaymentSchedule3[[#This Row],[Payment Number]]&lt;&gt;"",PaymentSchedule3[[#This Row],[Beginning
Balance]]*(InterestRate/PaymentsPerYear),"")</f>
        <v>977.38862987311086</v>
      </c>
      <c r="J218" s="59">
        <f>IF(PaymentSchedule3[[#This Row],[Payment Number]]&lt;&gt;"",IF(PaymentSchedule3[[#This Row],[Scheduled Payment]]+PaymentSchedule3[[#This Row],[Extra
Payment]]&lt;=PaymentSchedule3[[#This Row],[Beginning
Balance]],PaymentSchedule3[[#This Row],[Beginning
Balance]]-PaymentSchedule3[[#This Row],[Principal]],0),"")</f>
        <v>155156.75912663501</v>
      </c>
      <c r="K218" s="61">
        <f>IF(PaymentSchedule3[[#This Row],[Payment Number]]&lt;&gt;"",SUM(INDEX(PaymentSchedule3[Interest],1,1):PaymentSchedule3[[#This Row],[Interest]]),"")</f>
        <v>235015.70134343466</v>
      </c>
    </row>
    <row r="219" spans="2:11" ht="32.1" customHeight="1" x14ac:dyDescent="0.2">
      <c r="B219" s="57">
        <f>IF(LoanIsGood,IF(ROW()-ROW(PaymentSchedule3[[#Headers],[Payment Number]])&gt;ScheduledNumberOfPayments,"",ROW()-ROW(PaymentSchedule3[[#Headers],[Payment Number]])),"")</f>
        <v>206</v>
      </c>
      <c r="C219" s="58">
        <f>IF(PaymentSchedule3[[#This Row],[Payment Number]]&lt;&gt;"",EOMONTH(LoanStartDate,ROW(PaymentSchedule3[[#This Row],[Payment Number]])-ROW(PaymentSchedule3[[#Headers],[Payment Number]])-2)+DAY(LoanStartDate),"")</f>
        <v>51533</v>
      </c>
      <c r="D219" s="59">
        <f>IF(PaymentSchedule3[[#This Row],[Payment Number]]&lt;&gt;"",IF(ROW()-ROW(PaymentSchedule3[[#Headers],[Beginning
Balance]])=1,LoanAmount,INDEX(PaymentSchedule3[Ending
Balance],ROW()-ROW(PaymentSchedule3[[#Headers],[Beginning
Balance]])-1)),"")</f>
        <v>155156.75912663501</v>
      </c>
      <c r="E219" s="60">
        <f>IF(PaymentSchedule3[[#This Row],[Payment Number]]&lt;&gt;"",ScheduledPayment,"")</f>
        <v>1373.1965917968894</v>
      </c>
      <c r="F21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19" s="59">
        <f>IF(PaymentSchedule3[[#This Row],[Payment Number]]&lt;&gt;"",PaymentSchedule3[[#This Row],[Total
Payment]]-PaymentSchedule3[[#This Row],[Interest]],"")</f>
        <v>398.29495528453288</v>
      </c>
      <c r="I219" s="61">
        <f>IF(PaymentSchedule3[[#This Row],[Payment Number]]&lt;&gt;"",PaymentSchedule3[[#This Row],[Beginning
Balance]]*(InterestRate/PaymentsPerYear),"")</f>
        <v>974.9016365123565</v>
      </c>
      <c r="J219" s="59">
        <f>IF(PaymentSchedule3[[#This Row],[Payment Number]]&lt;&gt;"",IF(PaymentSchedule3[[#This Row],[Scheduled Payment]]+PaymentSchedule3[[#This Row],[Extra
Payment]]&lt;=PaymentSchedule3[[#This Row],[Beginning
Balance]],PaymentSchedule3[[#This Row],[Beginning
Balance]]-PaymentSchedule3[[#This Row],[Principal]],0),"")</f>
        <v>154758.46417135047</v>
      </c>
      <c r="K219" s="61">
        <f>IF(PaymentSchedule3[[#This Row],[Payment Number]]&lt;&gt;"",SUM(INDEX(PaymentSchedule3[Interest],1,1):PaymentSchedule3[[#This Row],[Interest]]),"")</f>
        <v>235990.60297994703</v>
      </c>
    </row>
    <row r="220" spans="2:11" ht="32.1" customHeight="1" x14ac:dyDescent="0.2">
      <c r="B220" s="57">
        <f>IF(LoanIsGood,IF(ROW()-ROW(PaymentSchedule3[[#Headers],[Payment Number]])&gt;ScheduledNumberOfPayments,"",ROW()-ROW(PaymentSchedule3[[#Headers],[Payment Number]])),"")</f>
        <v>207</v>
      </c>
      <c r="C220" s="58">
        <f>IF(PaymentSchedule3[[#This Row],[Payment Number]]&lt;&gt;"",EOMONTH(LoanStartDate,ROW(PaymentSchedule3[[#This Row],[Payment Number]])-ROW(PaymentSchedule3[[#Headers],[Payment Number]])-2)+DAY(LoanStartDate),"")</f>
        <v>51561</v>
      </c>
      <c r="D220" s="59">
        <f>IF(PaymentSchedule3[[#This Row],[Payment Number]]&lt;&gt;"",IF(ROW()-ROW(PaymentSchedule3[[#Headers],[Beginning
Balance]])=1,LoanAmount,INDEX(PaymentSchedule3[Ending
Balance],ROW()-ROW(PaymentSchedule3[[#Headers],[Beginning
Balance]])-1)),"")</f>
        <v>154758.46417135047</v>
      </c>
      <c r="E220" s="60">
        <f>IF(PaymentSchedule3[[#This Row],[Payment Number]]&lt;&gt;"",ScheduledPayment,"")</f>
        <v>1373.1965917968894</v>
      </c>
      <c r="F22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20" s="59">
        <f>IF(PaymentSchedule3[[#This Row],[Payment Number]]&lt;&gt;"",PaymentSchedule3[[#This Row],[Total
Payment]]-PaymentSchedule3[[#This Row],[Interest]],"")</f>
        <v>400.7975752535707</v>
      </c>
      <c r="I220" s="61">
        <f>IF(PaymentSchedule3[[#This Row],[Payment Number]]&lt;&gt;"",PaymentSchedule3[[#This Row],[Beginning
Balance]]*(InterestRate/PaymentsPerYear),"")</f>
        <v>972.39901654331868</v>
      </c>
      <c r="J220" s="59">
        <f>IF(PaymentSchedule3[[#This Row],[Payment Number]]&lt;&gt;"",IF(PaymentSchedule3[[#This Row],[Scheduled Payment]]+PaymentSchedule3[[#This Row],[Extra
Payment]]&lt;=PaymentSchedule3[[#This Row],[Beginning
Balance]],PaymentSchedule3[[#This Row],[Beginning
Balance]]-PaymentSchedule3[[#This Row],[Principal]],0),"")</f>
        <v>154357.66659609691</v>
      </c>
      <c r="K220" s="61">
        <f>IF(PaymentSchedule3[[#This Row],[Payment Number]]&lt;&gt;"",SUM(INDEX(PaymentSchedule3[Interest],1,1):PaymentSchedule3[[#This Row],[Interest]]),"")</f>
        <v>236963.00199649035</v>
      </c>
    </row>
    <row r="221" spans="2:11" ht="32.1" customHeight="1" x14ac:dyDescent="0.2">
      <c r="B221" s="57">
        <f>IF(LoanIsGood,IF(ROW()-ROW(PaymentSchedule3[[#Headers],[Payment Number]])&gt;ScheduledNumberOfPayments,"",ROW()-ROW(PaymentSchedule3[[#Headers],[Payment Number]])),"")</f>
        <v>208</v>
      </c>
      <c r="C221" s="58">
        <f>IF(PaymentSchedule3[[#This Row],[Payment Number]]&lt;&gt;"",EOMONTH(LoanStartDate,ROW(PaymentSchedule3[[#This Row],[Payment Number]])-ROW(PaymentSchedule3[[#Headers],[Payment Number]])-2)+DAY(LoanStartDate),"")</f>
        <v>51592</v>
      </c>
      <c r="D221" s="59">
        <f>IF(PaymentSchedule3[[#This Row],[Payment Number]]&lt;&gt;"",IF(ROW()-ROW(PaymentSchedule3[[#Headers],[Beginning
Balance]])=1,LoanAmount,INDEX(PaymentSchedule3[Ending
Balance],ROW()-ROW(PaymentSchedule3[[#Headers],[Beginning
Balance]])-1)),"")</f>
        <v>154357.66659609691</v>
      </c>
      <c r="E221" s="60">
        <f>IF(PaymentSchedule3[[#This Row],[Payment Number]]&lt;&gt;"",ScheduledPayment,"")</f>
        <v>1373.1965917968894</v>
      </c>
      <c r="F22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21" s="59">
        <f>IF(PaymentSchedule3[[#This Row],[Payment Number]]&lt;&gt;"",PaymentSchedule3[[#This Row],[Total
Payment]]-PaymentSchedule3[[#This Row],[Interest]],"")</f>
        <v>403.31592001808053</v>
      </c>
      <c r="I221" s="61">
        <f>IF(PaymentSchedule3[[#This Row],[Payment Number]]&lt;&gt;"",PaymentSchedule3[[#This Row],[Beginning
Balance]]*(InterestRate/PaymentsPerYear),"")</f>
        <v>969.88067177880885</v>
      </c>
      <c r="J221" s="59">
        <f>IF(PaymentSchedule3[[#This Row],[Payment Number]]&lt;&gt;"",IF(PaymentSchedule3[[#This Row],[Scheduled Payment]]+PaymentSchedule3[[#This Row],[Extra
Payment]]&lt;=PaymentSchedule3[[#This Row],[Beginning
Balance]],PaymentSchedule3[[#This Row],[Beginning
Balance]]-PaymentSchedule3[[#This Row],[Principal]],0),"")</f>
        <v>153954.35067607884</v>
      </c>
      <c r="K221" s="61">
        <f>IF(PaymentSchedule3[[#This Row],[Payment Number]]&lt;&gt;"",SUM(INDEX(PaymentSchedule3[Interest],1,1):PaymentSchedule3[[#This Row],[Interest]]),"")</f>
        <v>237932.88266826916</v>
      </c>
    </row>
    <row r="222" spans="2:11" ht="32.1" customHeight="1" x14ac:dyDescent="0.2">
      <c r="B222" s="57">
        <f>IF(LoanIsGood,IF(ROW()-ROW(PaymentSchedule3[[#Headers],[Payment Number]])&gt;ScheduledNumberOfPayments,"",ROW()-ROW(PaymentSchedule3[[#Headers],[Payment Number]])),"")</f>
        <v>209</v>
      </c>
      <c r="C222" s="58">
        <f>IF(PaymentSchedule3[[#This Row],[Payment Number]]&lt;&gt;"",EOMONTH(LoanStartDate,ROW(PaymentSchedule3[[#This Row],[Payment Number]])-ROW(PaymentSchedule3[[#Headers],[Payment Number]])-2)+DAY(LoanStartDate),"")</f>
        <v>51622</v>
      </c>
      <c r="D222" s="59">
        <f>IF(PaymentSchedule3[[#This Row],[Payment Number]]&lt;&gt;"",IF(ROW()-ROW(PaymentSchedule3[[#Headers],[Beginning
Balance]])=1,LoanAmount,INDEX(PaymentSchedule3[Ending
Balance],ROW()-ROW(PaymentSchedule3[[#Headers],[Beginning
Balance]])-1)),"")</f>
        <v>153954.35067607884</v>
      </c>
      <c r="E222" s="60">
        <f>IF(PaymentSchedule3[[#This Row],[Payment Number]]&lt;&gt;"",ScheduledPayment,"")</f>
        <v>1373.1965917968894</v>
      </c>
      <c r="F22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22" s="59">
        <f>IF(PaymentSchedule3[[#This Row],[Payment Number]]&lt;&gt;"",PaymentSchedule3[[#This Row],[Total
Payment]]-PaymentSchedule3[[#This Row],[Interest]],"")</f>
        <v>405.85008838219403</v>
      </c>
      <c r="I222" s="61">
        <f>IF(PaymentSchedule3[[#This Row],[Payment Number]]&lt;&gt;"",PaymentSchedule3[[#This Row],[Beginning
Balance]]*(InterestRate/PaymentsPerYear),"")</f>
        <v>967.34650341469535</v>
      </c>
      <c r="J222" s="59">
        <f>IF(PaymentSchedule3[[#This Row],[Payment Number]]&lt;&gt;"",IF(PaymentSchedule3[[#This Row],[Scheduled Payment]]+PaymentSchedule3[[#This Row],[Extra
Payment]]&lt;=PaymentSchedule3[[#This Row],[Beginning
Balance]],PaymentSchedule3[[#This Row],[Beginning
Balance]]-PaymentSchedule3[[#This Row],[Principal]],0),"")</f>
        <v>153548.50058769665</v>
      </c>
      <c r="K222" s="61">
        <f>IF(PaymentSchedule3[[#This Row],[Payment Number]]&lt;&gt;"",SUM(INDEX(PaymentSchedule3[Interest],1,1):PaymentSchedule3[[#This Row],[Interest]]),"")</f>
        <v>238900.22917168387</v>
      </c>
    </row>
    <row r="223" spans="2:11" ht="32.1" customHeight="1" x14ac:dyDescent="0.2">
      <c r="B223" s="57">
        <f>IF(LoanIsGood,IF(ROW()-ROW(PaymentSchedule3[[#Headers],[Payment Number]])&gt;ScheduledNumberOfPayments,"",ROW()-ROW(PaymentSchedule3[[#Headers],[Payment Number]])),"")</f>
        <v>210</v>
      </c>
      <c r="C223" s="58">
        <f>IF(PaymentSchedule3[[#This Row],[Payment Number]]&lt;&gt;"",EOMONTH(LoanStartDate,ROW(PaymentSchedule3[[#This Row],[Payment Number]])-ROW(PaymentSchedule3[[#Headers],[Payment Number]])-2)+DAY(LoanStartDate),"")</f>
        <v>51653</v>
      </c>
      <c r="D223" s="59">
        <f>IF(PaymentSchedule3[[#This Row],[Payment Number]]&lt;&gt;"",IF(ROW()-ROW(PaymentSchedule3[[#Headers],[Beginning
Balance]])=1,LoanAmount,INDEX(PaymentSchedule3[Ending
Balance],ROW()-ROW(PaymentSchedule3[[#Headers],[Beginning
Balance]])-1)),"")</f>
        <v>153548.50058769665</v>
      </c>
      <c r="E223" s="60">
        <f>IF(PaymentSchedule3[[#This Row],[Payment Number]]&lt;&gt;"",ScheduledPayment,"")</f>
        <v>1373.1965917968894</v>
      </c>
      <c r="F22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23" s="59">
        <f>IF(PaymentSchedule3[[#This Row],[Payment Number]]&lt;&gt;"",PaymentSchedule3[[#This Row],[Total
Payment]]-PaymentSchedule3[[#This Row],[Interest]],"")</f>
        <v>408.40017977086222</v>
      </c>
      <c r="I223" s="61">
        <f>IF(PaymentSchedule3[[#This Row],[Payment Number]]&lt;&gt;"",PaymentSchedule3[[#This Row],[Beginning
Balance]]*(InterestRate/PaymentsPerYear),"")</f>
        <v>964.79641202602716</v>
      </c>
      <c r="J223" s="59">
        <f>IF(PaymentSchedule3[[#This Row],[Payment Number]]&lt;&gt;"",IF(PaymentSchedule3[[#This Row],[Scheduled Payment]]+PaymentSchedule3[[#This Row],[Extra
Payment]]&lt;=PaymentSchedule3[[#This Row],[Beginning
Balance]],PaymentSchedule3[[#This Row],[Beginning
Balance]]-PaymentSchedule3[[#This Row],[Principal]],0),"")</f>
        <v>153140.10040792578</v>
      </c>
      <c r="K223" s="61">
        <f>IF(PaymentSchedule3[[#This Row],[Payment Number]]&lt;&gt;"",SUM(INDEX(PaymentSchedule3[Interest],1,1):PaymentSchedule3[[#This Row],[Interest]]),"")</f>
        <v>239865.02558370988</v>
      </c>
    </row>
    <row r="224" spans="2:11" ht="32.1" customHeight="1" x14ac:dyDescent="0.2">
      <c r="B224" s="57">
        <f>IF(LoanIsGood,IF(ROW()-ROW(PaymentSchedule3[[#Headers],[Payment Number]])&gt;ScheduledNumberOfPayments,"",ROW()-ROW(PaymentSchedule3[[#Headers],[Payment Number]])),"")</f>
        <v>211</v>
      </c>
      <c r="C224" s="58">
        <f>IF(PaymentSchedule3[[#This Row],[Payment Number]]&lt;&gt;"",EOMONTH(LoanStartDate,ROW(PaymentSchedule3[[#This Row],[Payment Number]])-ROW(PaymentSchedule3[[#Headers],[Payment Number]])-2)+DAY(LoanStartDate),"")</f>
        <v>51683</v>
      </c>
      <c r="D224" s="59">
        <f>IF(PaymentSchedule3[[#This Row],[Payment Number]]&lt;&gt;"",IF(ROW()-ROW(PaymentSchedule3[[#Headers],[Beginning
Balance]])=1,LoanAmount,INDEX(PaymentSchedule3[Ending
Balance],ROW()-ROW(PaymentSchedule3[[#Headers],[Beginning
Balance]])-1)),"")</f>
        <v>153140.10040792578</v>
      </c>
      <c r="E224" s="60">
        <f>IF(PaymentSchedule3[[#This Row],[Payment Number]]&lt;&gt;"",ScheduledPayment,"")</f>
        <v>1373.1965917968894</v>
      </c>
      <c r="F22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24" s="59">
        <f>IF(PaymentSchedule3[[#This Row],[Payment Number]]&lt;&gt;"",PaymentSchedule3[[#This Row],[Total
Payment]]-PaymentSchedule3[[#This Row],[Interest]],"")</f>
        <v>410.96629423375578</v>
      </c>
      <c r="I224" s="61">
        <f>IF(PaymentSchedule3[[#This Row],[Payment Number]]&lt;&gt;"",PaymentSchedule3[[#This Row],[Beginning
Balance]]*(InterestRate/PaymentsPerYear),"")</f>
        <v>962.2302975631336</v>
      </c>
      <c r="J224" s="59">
        <f>IF(PaymentSchedule3[[#This Row],[Payment Number]]&lt;&gt;"",IF(PaymentSchedule3[[#This Row],[Scheduled Payment]]+PaymentSchedule3[[#This Row],[Extra
Payment]]&lt;=PaymentSchedule3[[#This Row],[Beginning
Balance]],PaymentSchedule3[[#This Row],[Beginning
Balance]]-PaymentSchedule3[[#This Row],[Principal]],0),"")</f>
        <v>152729.13411369204</v>
      </c>
      <c r="K224" s="61">
        <f>IF(PaymentSchedule3[[#This Row],[Payment Number]]&lt;&gt;"",SUM(INDEX(PaymentSchedule3[Interest],1,1):PaymentSchedule3[[#This Row],[Interest]]),"")</f>
        <v>240827.25588127301</v>
      </c>
    </row>
    <row r="225" spans="2:11" ht="32.1" customHeight="1" x14ac:dyDescent="0.2">
      <c r="B225" s="57">
        <f>IF(LoanIsGood,IF(ROW()-ROW(PaymentSchedule3[[#Headers],[Payment Number]])&gt;ScheduledNumberOfPayments,"",ROW()-ROW(PaymentSchedule3[[#Headers],[Payment Number]])),"")</f>
        <v>212</v>
      </c>
      <c r="C225" s="58">
        <f>IF(PaymentSchedule3[[#This Row],[Payment Number]]&lt;&gt;"",EOMONTH(LoanStartDate,ROW(PaymentSchedule3[[#This Row],[Payment Number]])-ROW(PaymentSchedule3[[#Headers],[Payment Number]])-2)+DAY(LoanStartDate),"")</f>
        <v>51714</v>
      </c>
      <c r="D225" s="59">
        <f>IF(PaymentSchedule3[[#This Row],[Payment Number]]&lt;&gt;"",IF(ROW()-ROW(PaymentSchedule3[[#Headers],[Beginning
Balance]])=1,LoanAmount,INDEX(PaymentSchedule3[Ending
Balance],ROW()-ROW(PaymentSchedule3[[#Headers],[Beginning
Balance]])-1)),"")</f>
        <v>152729.13411369204</v>
      </c>
      <c r="E225" s="60">
        <f>IF(PaymentSchedule3[[#This Row],[Payment Number]]&lt;&gt;"",ScheduledPayment,"")</f>
        <v>1373.1965917968894</v>
      </c>
      <c r="F22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25" s="59">
        <f>IF(PaymentSchedule3[[#This Row],[Payment Number]]&lt;&gt;"",PaymentSchedule3[[#This Row],[Total
Payment]]-PaymentSchedule3[[#This Row],[Interest]],"")</f>
        <v>413.54853244919116</v>
      </c>
      <c r="I225" s="61">
        <f>IF(PaymentSchedule3[[#This Row],[Payment Number]]&lt;&gt;"",PaymentSchedule3[[#This Row],[Beginning
Balance]]*(InterestRate/PaymentsPerYear),"")</f>
        <v>959.64805934769822</v>
      </c>
      <c r="J225" s="59">
        <f>IF(PaymentSchedule3[[#This Row],[Payment Number]]&lt;&gt;"",IF(PaymentSchedule3[[#This Row],[Scheduled Payment]]+PaymentSchedule3[[#This Row],[Extra
Payment]]&lt;=PaymentSchedule3[[#This Row],[Beginning
Balance]],PaymentSchedule3[[#This Row],[Beginning
Balance]]-PaymentSchedule3[[#This Row],[Principal]],0),"")</f>
        <v>152315.58558124283</v>
      </c>
      <c r="K225" s="61">
        <f>IF(PaymentSchedule3[[#This Row],[Payment Number]]&lt;&gt;"",SUM(INDEX(PaymentSchedule3[Interest],1,1):PaymentSchedule3[[#This Row],[Interest]]),"")</f>
        <v>241786.90394062072</v>
      </c>
    </row>
    <row r="226" spans="2:11" ht="32.1" customHeight="1" x14ac:dyDescent="0.2">
      <c r="B226" s="57">
        <f>IF(LoanIsGood,IF(ROW()-ROW(PaymentSchedule3[[#Headers],[Payment Number]])&gt;ScheduledNumberOfPayments,"",ROW()-ROW(PaymentSchedule3[[#Headers],[Payment Number]])),"")</f>
        <v>213</v>
      </c>
      <c r="C226" s="58">
        <f>IF(PaymentSchedule3[[#This Row],[Payment Number]]&lt;&gt;"",EOMONTH(LoanStartDate,ROW(PaymentSchedule3[[#This Row],[Payment Number]])-ROW(PaymentSchedule3[[#Headers],[Payment Number]])-2)+DAY(LoanStartDate),"")</f>
        <v>51745</v>
      </c>
      <c r="D226" s="59">
        <f>IF(PaymentSchedule3[[#This Row],[Payment Number]]&lt;&gt;"",IF(ROW()-ROW(PaymentSchedule3[[#Headers],[Beginning
Balance]])=1,LoanAmount,INDEX(PaymentSchedule3[Ending
Balance],ROW()-ROW(PaymentSchedule3[[#Headers],[Beginning
Balance]])-1)),"")</f>
        <v>152315.58558124283</v>
      </c>
      <c r="E226" s="60">
        <f>IF(PaymentSchedule3[[#This Row],[Payment Number]]&lt;&gt;"",ScheduledPayment,"")</f>
        <v>1373.1965917968894</v>
      </c>
      <c r="F22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26" s="59">
        <f>IF(PaymentSchedule3[[#This Row],[Payment Number]]&lt;&gt;"",PaymentSchedule3[[#This Row],[Total
Payment]]-PaymentSchedule3[[#This Row],[Interest]],"")</f>
        <v>416.14699572808036</v>
      </c>
      <c r="I226" s="61">
        <f>IF(PaymentSchedule3[[#This Row],[Payment Number]]&lt;&gt;"",PaymentSchedule3[[#This Row],[Beginning
Balance]]*(InterestRate/PaymentsPerYear),"")</f>
        <v>957.04959606880902</v>
      </c>
      <c r="J226" s="59">
        <f>IF(PaymentSchedule3[[#This Row],[Payment Number]]&lt;&gt;"",IF(PaymentSchedule3[[#This Row],[Scheduled Payment]]+PaymentSchedule3[[#This Row],[Extra
Payment]]&lt;=PaymentSchedule3[[#This Row],[Beginning
Balance]],PaymentSchedule3[[#This Row],[Beginning
Balance]]-PaymentSchedule3[[#This Row],[Principal]],0),"")</f>
        <v>151899.43858551476</v>
      </c>
      <c r="K226" s="61">
        <f>IF(PaymentSchedule3[[#This Row],[Payment Number]]&lt;&gt;"",SUM(INDEX(PaymentSchedule3[Interest],1,1):PaymentSchedule3[[#This Row],[Interest]]),"")</f>
        <v>242743.95353668951</v>
      </c>
    </row>
    <row r="227" spans="2:11" ht="32.1" customHeight="1" x14ac:dyDescent="0.2">
      <c r="B227" s="57">
        <f>IF(LoanIsGood,IF(ROW()-ROW(PaymentSchedule3[[#Headers],[Payment Number]])&gt;ScheduledNumberOfPayments,"",ROW()-ROW(PaymentSchedule3[[#Headers],[Payment Number]])),"")</f>
        <v>214</v>
      </c>
      <c r="C227" s="58">
        <f>IF(PaymentSchedule3[[#This Row],[Payment Number]]&lt;&gt;"",EOMONTH(LoanStartDate,ROW(PaymentSchedule3[[#This Row],[Payment Number]])-ROW(PaymentSchedule3[[#Headers],[Payment Number]])-2)+DAY(LoanStartDate),"")</f>
        <v>51775</v>
      </c>
      <c r="D227" s="59">
        <f>IF(PaymentSchedule3[[#This Row],[Payment Number]]&lt;&gt;"",IF(ROW()-ROW(PaymentSchedule3[[#Headers],[Beginning
Balance]])=1,LoanAmount,INDEX(PaymentSchedule3[Ending
Balance],ROW()-ROW(PaymentSchedule3[[#Headers],[Beginning
Balance]])-1)),"")</f>
        <v>151899.43858551476</v>
      </c>
      <c r="E227" s="60">
        <f>IF(PaymentSchedule3[[#This Row],[Payment Number]]&lt;&gt;"",ScheduledPayment,"")</f>
        <v>1373.1965917968894</v>
      </c>
      <c r="F22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27" s="59">
        <f>IF(PaymentSchedule3[[#This Row],[Payment Number]]&lt;&gt;"",PaymentSchedule3[[#This Row],[Total
Payment]]-PaymentSchedule3[[#This Row],[Interest]],"")</f>
        <v>418.76178601790514</v>
      </c>
      <c r="I227" s="61">
        <f>IF(PaymentSchedule3[[#This Row],[Payment Number]]&lt;&gt;"",PaymentSchedule3[[#This Row],[Beginning
Balance]]*(InterestRate/PaymentsPerYear),"")</f>
        <v>954.43480577898424</v>
      </c>
      <c r="J227" s="59">
        <f>IF(PaymentSchedule3[[#This Row],[Payment Number]]&lt;&gt;"",IF(PaymentSchedule3[[#This Row],[Scheduled Payment]]+PaymentSchedule3[[#This Row],[Extra
Payment]]&lt;=PaymentSchedule3[[#This Row],[Beginning
Balance]],PaymentSchedule3[[#This Row],[Beginning
Balance]]-PaymentSchedule3[[#This Row],[Principal]],0),"")</f>
        <v>151480.67679949684</v>
      </c>
      <c r="K227" s="61">
        <f>IF(PaymentSchedule3[[#This Row],[Payment Number]]&lt;&gt;"",SUM(INDEX(PaymentSchedule3[Interest],1,1):PaymentSchedule3[[#This Row],[Interest]]),"")</f>
        <v>243698.3883424685</v>
      </c>
    </row>
    <row r="228" spans="2:11" ht="32.1" customHeight="1" x14ac:dyDescent="0.2">
      <c r="B228" s="57">
        <f>IF(LoanIsGood,IF(ROW()-ROW(PaymentSchedule3[[#Headers],[Payment Number]])&gt;ScheduledNumberOfPayments,"",ROW()-ROW(PaymentSchedule3[[#Headers],[Payment Number]])),"")</f>
        <v>215</v>
      </c>
      <c r="C228" s="58">
        <f>IF(PaymentSchedule3[[#This Row],[Payment Number]]&lt;&gt;"",EOMONTH(LoanStartDate,ROW(PaymentSchedule3[[#This Row],[Payment Number]])-ROW(PaymentSchedule3[[#Headers],[Payment Number]])-2)+DAY(LoanStartDate),"")</f>
        <v>51806</v>
      </c>
      <c r="D228" s="59">
        <f>IF(PaymentSchedule3[[#This Row],[Payment Number]]&lt;&gt;"",IF(ROW()-ROW(PaymentSchedule3[[#Headers],[Beginning
Balance]])=1,LoanAmount,INDEX(PaymentSchedule3[Ending
Balance],ROW()-ROW(PaymentSchedule3[[#Headers],[Beginning
Balance]])-1)),"")</f>
        <v>151480.67679949684</v>
      </c>
      <c r="E228" s="60">
        <f>IF(PaymentSchedule3[[#This Row],[Payment Number]]&lt;&gt;"",ScheduledPayment,"")</f>
        <v>1373.1965917968894</v>
      </c>
      <c r="F22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28" s="59">
        <f>IF(PaymentSchedule3[[#This Row],[Payment Number]]&lt;&gt;"",PaymentSchedule3[[#This Row],[Total
Payment]]-PaymentSchedule3[[#This Row],[Interest]],"")</f>
        <v>421.39300590671769</v>
      </c>
      <c r="I228" s="61">
        <f>IF(PaymentSchedule3[[#This Row],[Payment Number]]&lt;&gt;"",PaymentSchedule3[[#This Row],[Beginning
Balance]]*(InterestRate/PaymentsPerYear),"")</f>
        <v>951.80358589017169</v>
      </c>
      <c r="J228" s="59">
        <f>IF(PaymentSchedule3[[#This Row],[Payment Number]]&lt;&gt;"",IF(PaymentSchedule3[[#This Row],[Scheduled Payment]]+PaymentSchedule3[[#This Row],[Extra
Payment]]&lt;=PaymentSchedule3[[#This Row],[Beginning
Balance]],PaymentSchedule3[[#This Row],[Beginning
Balance]]-PaymentSchedule3[[#This Row],[Principal]],0),"")</f>
        <v>151059.28379359012</v>
      </c>
      <c r="K228" s="61">
        <f>IF(PaymentSchedule3[[#This Row],[Payment Number]]&lt;&gt;"",SUM(INDEX(PaymentSchedule3[Interest],1,1):PaymentSchedule3[[#This Row],[Interest]]),"")</f>
        <v>244650.19192835869</v>
      </c>
    </row>
    <row r="229" spans="2:11" ht="32.1" customHeight="1" x14ac:dyDescent="0.2">
      <c r="B229" s="57">
        <f>IF(LoanIsGood,IF(ROW()-ROW(PaymentSchedule3[[#Headers],[Payment Number]])&gt;ScheduledNumberOfPayments,"",ROW()-ROW(PaymentSchedule3[[#Headers],[Payment Number]])),"")</f>
        <v>216</v>
      </c>
      <c r="C229" s="58">
        <f>IF(PaymentSchedule3[[#This Row],[Payment Number]]&lt;&gt;"",EOMONTH(LoanStartDate,ROW(PaymentSchedule3[[#This Row],[Payment Number]])-ROW(PaymentSchedule3[[#Headers],[Payment Number]])-2)+DAY(LoanStartDate),"")</f>
        <v>51836</v>
      </c>
      <c r="D229" s="59">
        <f>IF(PaymentSchedule3[[#This Row],[Payment Number]]&lt;&gt;"",IF(ROW()-ROW(PaymentSchedule3[[#Headers],[Beginning
Balance]])=1,LoanAmount,INDEX(PaymentSchedule3[Ending
Balance],ROW()-ROW(PaymentSchedule3[[#Headers],[Beginning
Balance]])-1)),"")</f>
        <v>151059.28379359012</v>
      </c>
      <c r="E229" s="60">
        <f>IF(PaymentSchedule3[[#This Row],[Payment Number]]&lt;&gt;"",ScheduledPayment,"")</f>
        <v>1373.1965917968894</v>
      </c>
      <c r="F22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29" s="59">
        <f>IF(PaymentSchedule3[[#This Row],[Payment Number]]&lt;&gt;"",PaymentSchedule3[[#This Row],[Total
Payment]]-PaymentSchedule3[[#This Row],[Interest]],"")</f>
        <v>424.04075862716491</v>
      </c>
      <c r="I229" s="61">
        <f>IF(PaymentSchedule3[[#This Row],[Payment Number]]&lt;&gt;"",PaymentSchedule3[[#This Row],[Beginning
Balance]]*(InterestRate/PaymentsPerYear),"")</f>
        <v>949.15583316972447</v>
      </c>
      <c r="J229" s="59">
        <f>IF(PaymentSchedule3[[#This Row],[Payment Number]]&lt;&gt;"",IF(PaymentSchedule3[[#This Row],[Scheduled Payment]]+PaymentSchedule3[[#This Row],[Extra
Payment]]&lt;=PaymentSchedule3[[#This Row],[Beginning
Balance]],PaymentSchedule3[[#This Row],[Beginning
Balance]]-PaymentSchedule3[[#This Row],[Principal]],0),"")</f>
        <v>150635.24303496294</v>
      </c>
      <c r="K229" s="61">
        <f>IF(PaymentSchedule3[[#This Row],[Payment Number]]&lt;&gt;"",SUM(INDEX(PaymentSchedule3[Interest],1,1):PaymentSchedule3[[#This Row],[Interest]]),"")</f>
        <v>245599.34776152842</v>
      </c>
    </row>
    <row r="230" spans="2:11" ht="32.1" customHeight="1" x14ac:dyDescent="0.2">
      <c r="B230" s="57">
        <f>IF(LoanIsGood,IF(ROW()-ROW(PaymentSchedule3[[#Headers],[Payment Number]])&gt;ScheduledNumberOfPayments,"",ROW()-ROW(PaymentSchedule3[[#Headers],[Payment Number]])),"")</f>
        <v>217</v>
      </c>
      <c r="C230" s="58">
        <f>IF(PaymentSchedule3[[#This Row],[Payment Number]]&lt;&gt;"",EOMONTH(LoanStartDate,ROW(PaymentSchedule3[[#This Row],[Payment Number]])-ROW(PaymentSchedule3[[#Headers],[Payment Number]])-2)+DAY(LoanStartDate),"")</f>
        <v>51867</v>
      </c>
      <c r="D230" s="59">
        <f>IF(PaymentSchedule3[[#This Row],[Payment Number]]&lt;&gt;"",IF(ROW()-ROW(PaymentSchedule3[[#Headers],[Beginning
Balance]])=1,LoanAmount,INDEX(PaymentSchedule3[Ending
Balance],ROW()-ROW(PaymentSchedule3[[#Headers],[Beginning
Balance]])-1)),"")</f>
        <v>150635.24303496294</v>
      </c>
      <c r="E230" s="60">
        <f>IF(PaymentSchedule3[[#This Row],[Payment Number]]&lt;&gt;"",ScheduledPayment,"")</f>
        <v>1373.1965917968894</v>
      </c>
      <c r="F23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30" s="59">
        <f>IF(PaymentSchedule3[[#This Row],[Payment Number]]&lt;&gt;"",PaymentSchedule3[[#This Row],[Total
Payment]]-PaymentSchedule3[[#This Row],[Interest]],"")</f>
        <v>426.70514806053905</v>
      </c>
      <c r="I230" s="61">
        <f>IF(PaymentSchedule3[[#This Row],[Payment Number]]&lt;&gt;"",PaymentSchedule3[[#This Row],[Beginning
Balance]]*(InterestRate/PaymentsPerYear),"")</f>
        <v>946.49144373635033</v>
      </c>
      <c r="J230" s="59">
        <f>IF(PaymentSchedule3[[#This Row],[Payment Number]]&lt;&gt;"",IF(PaymentSchedule3[[#This Row],[Scheduled Payment]]+PaymentSchedule3[[#This Row],[Extra
Payment]]&lt;=PaymentSchedule3[[#This Row],[Beginning
Balance]],PaymentSchedule3[[#This Row],[Beginning
Balance]]-PaymentSchedule3[[#This Row],[Principal]],0),"")</f>
        <v>150208.5378869024</v>
      </c>
      <c r="K230" s="61">
        <f>IF(PaymentSchedule3[[#This Row],[Payment Number]]&lt;&gt;"",SUM(INDEX(PaymentSchedule3[Interest],1,1):PaymentSchedule3[[#This Row],[Interest]]),"")</f>
        <v>246545.83920526478</v>
      </c>
    </row>
    <row r="231" spans="2:11" ht="32.1" customHeight="1" x14ac:dyDescent="0.2">
      <c r="B231" s="57">
        <f>IF(LoanIsGood,IF(ROW()-ROW(PaymentSchedule3[[#Headers],[Payment Number]])&gt;ScheduledNumberOfPayments,"",ROW()-ROW(PaymentSchedule3[[#Headers],[Payment Number]])),"")</f>
        <v>218</v>
      </c>
      <c r="C231" s="58">
        <f>IF(PaymentSchedule3[[#This Row],[Payment Number]]&lt;&gt;"",EOMONTH(LoanStartDate,ROW(PaymentSchedule3[[#This Row],[Payment Number]])-ROW(PaymentSchedule3[[#Headers],[Payment Number]])-2)+DAY(LoanStartDate),"")</f>
        <v>51898</v>
      </c>
      <c r="D231" s="59">
        <f>IF(PaymentSchedule3[[#This Row],[Payment Number]]&lt;&gt;"",IF(ROW()-ROW(PaymentSchedule3[[#Headers],[Beginning
Balance]])=1,LoanAmount,INDEX(PaymentSchedule3[Ending
Balance],ROW()-ROW(PaymentSchedule3[[#Headers],[Beginning
Balance]])-1)),"")</f>
        <v>150208.5378869024</v>
      </c>
      <c r="E231" s="60">
        <f>IF(PaymentSchedule3[[#This Row],[Payment Number]]&lt;&gt;"",ScheduledPayment,"")</f>
        <v>1373.1965917968894</v>
      </c>
      <c r="F23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31" s="59">
        <f>IF(PaymentSchedule3[[#This Row],[Payment Number]]&lt;&gt;"",PaymentSchedule3[[#This Row],[Total
Payment]]-PaymentSchedule3[[#This Row],[Interest]],"")</f>
        <v>429.38627874085273</v>
      </c>
      <c r="I231" s="61">
        <f>IF(PaymentSchedule3[[#This Row],[Payment Number]]&lt;&gt;"",PaymentSchedule3[[#This Row],[Beginning
Balance]]*(InterestRate/PaymentsPerYear),"")</f>
        <v>943.81031305603665</v>
      </c>
      <c r="J231" s="59">
        <f>IF(PaymentSchedule3[[#This Row],[Payment Number]]&lt;&gt;"",IF(PaymentSchedule3[[#This Row],[Scheduled Payment]]+PaymentSchedule3[[#This Row],[Extra
Payment]]&lt;=PaymentSchedule3[[#This Row],[Beginning
Balance]],PaymentSchedule3[[#This Row],[Beginning
Balance]]-PaymentSchedule3[[#This Row],[Principal]],0),"")</f>
        <v>149779.15160816154</v>
      </c>
      <c r="K231" s="61">
        <f>IF(PaymentSchedule3[[#This Row],[Payment Number]]&lt;&gt;"",SUM(INDEX(PaymentSchedule3[Interest],1,1):PaymentSchedule3[[#This Row],[Interest]]),"")</f>
        <v>247489.64951832083</v>
      </c>
    </row>
    <row r="232" spans="2:11" ht="32.1" customHeight="1" x14ac:dyDescent="0.2">
      <c r="B232" s="57">
        <f>IF(LoanIsGood,IF(ROW()-ROW(PaymentSchedule3[[#Headers],[Payment Number]])&gt;ScheduledNumberOfPayments,"",ROW()-ROW(PaymentSchedule3[[#Headers],[Payment Number]])),"")</f>
        <v>219</v>
      </c>
      <c r="C232" s="58">
        <f>IF(PaymentSchedule3[[#This Row],[Payment Number]]&lt;&gt;"",EOMONTH(LoanStartDate,ROW(PaymentSchedule3[[#This Row],[Payment Number]])-ROW(PaymentSchedule3[[#Headers],[Payment Number]])-2)+DAY(LoanStartDate),"")</f>
        <v>51926</v>
      </c>
      <c r="D232" s="59">
        <f>IF(PaymentSchedule3[[#This Row],[Payment Number]]&lt;&gt;"",IF(ROW()-ROW(PaymentSchedule3[[#Headers],[Beginning
Balance]])=1,LoanAmount,INDEX(PaymentSchedule3[Ending
Balance],ROW()-ROW(PaymentSchedule3[[#Headers],[Beginning
Balance]])-1)),"")</f>
        <v>149779.15160816154</v>
      </c>
      <c r="E232" s="60">
        <f>IF(PaymentSchedule3[[#This Row],[Payment Number]]&lt;&gt;"",ScheduledPayment,"")</f>
        <v>1373.1965917968894</v>
      </c>
      <c r="F23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32" s="59">
        <f>IF(PaymentSchedule3[[#This Row],[Payment Number]]&lt;&gt;"",PaymentSchedule3[[#This Row],[Total
Payment]]-PaymentSchedule3[[#This Row],[Interest]],"")</f>
        <v>432.08425585894111</v>
      </c>
      <c r="I232" s="61">
        <f>IF(PaymentSchedule3[[#This Row],[Payment Number]]&lt;&gt;"",PaymentSchedule3[[#This Row],[Beginning
Balance]]*(InterestRate/PaymentsPerYear),"")</f>
        <v>941.11233593794827</v>
      </c>
      <c r="J232" s="59">
        <f>IF(PaymentSchedule3[[#This Row],[Payment Number]]&lt;&gt;"",IF(PaymentSchedule3[[#This Row],[Scheduled Payment]]+PaymentSchedule3[[#This Row],[Extra
Payment]]&lt;=PaymentSchedule3[[#This Row],[Beginning
Balance]],PaymentSchedule3[[#This Row],[Beginning
Balance]]-PaymentSchedule3[[#This Row],[Principal]],0),"")</f>
        <v>149347.06735230261</v>
      </c>
      <c r="K232" s="61">
        <f>IF(PaymentSchedule3[[#This Row],[Payment Number]]&lt;&gt;"",SUM(INDEX(PaymentSchedule3[Interest],1,1):PaymentSchedule3[[#This Row],[Interest]]),"")</f>
        <v>248430.76185425877</v>
      </c>
    </row>
    <row r="233" spans="2:11" ht="32.1" customHeight="1" x14ac:dyDescent="0.2">
      <c r="B233" s="57">
        <f>IF(LoanIsGood,IF(ROW()-ROW(PaymentSchedule3[[#Headers],[Payment Number]])&gt;ScheduledNumberOfPayments,"",ROW()-ROW(PaymentSchedule3[[#Headers],[Payment Number]])),"")</f>
        <v>220</v>
      </c>
      <c r="C233" s="58">
        <f>IF(PaymentSchedule3[[#This Row],[Payment Number]]&lt;&gt;"",EOMONTH(LoanStartDate,ROW(PaymentSchedule3[[#This Row],[Payment Number]])-ROW(PaymentSchedule3[[#Headers],[Payment Number]])-2)+DAY(LoanStartDate),"")</f>
        <v>51957</v>
      </c>
      <c r="D233" s="59">
        <f>IF(PaymentSchedule3[[#This Row],[Payment Number]]&lt;&gt;"",IF(ROW()-ROW(PaymentSchedule3[[#Headers],[Beginning
Balance]])=1,LoanAmount,INDEX(PaymentSchedule3[Ending
Balance],ROW()-ROW(PaymentSchedule3[[#Headers],[Beginning
Balance]])-1)),"")</f>
        <v>149347.06735230261</v>
      </c>
      <c r="E233" s="60">
        <f>IF(PaymentSchedule3[[#This Row],[Payment Number]]&lt;&gt;"",ScheduledPayment,"")</f>
        <v>1373.1965917968894</v>
      </c>
      <c r="F23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33" s="59">
        <f>IF(PaymentSchedule3[[#This Row],[Payment Number]]&lt;&gt;"",PaymentSchedule3[[#This Row],[Total
Payment]]-PaymentSchedule3[[#This Row],[Interest]],"")</f>
        <v>434.7991852665881</v>
      </c>
      <c r="I233" s="61">
        <f>IF(PaymentSchedule3[[#This Row],[Payment Number]]&lt;&gt;"",PaymentSchedule3[[#This Row],[Beginning
Balance]]*(InterestRate/PaymentsPerYear),"")</f>
        <v>938.39740653030128</v>
      </c>
      <c r="J233" s="59">
        <f>IF(PaymentSchedule3[[#This Row],[Payment Number]]&lt;&gt;"",IF(PaymentSchedule3[[#This Row],[Scheduled Payment]]+PaymentSchedule3[[#This Row],[Extra
Payment]]&lt;=PaymentSchedule3[[#This Row],[Beginning
Balance]],PaymentSchedule3[[#This Row],[Beginning
Balance]]-PaymentSchedule3[[#This Row],[Principal]],0),"")</f>
        <v>148912.268167036</v>
      </c>
      <c r="K233" s="61">
        <f>IF(PaymentSchedule3[[#This Row],[Payment Number]]&lt;&gt;"",SUM(INDEX(PaymentSchedule3[Interest],1,1):PaymentSchedule3[[#This Row],[Interest]]),"")</f>
        <v>249369.15926078908</v>
      </c>
    </row>
    <row r="234" spans="2:11" ht="32.1" customHeight="1" x14ac:dyDescent="0.2">
      <c r="B234" s="57">
        <f>IF(LoanIsGood,IF(ROW()-ROW(PaymentSchedule3[[#Headers],[Payment Number]])&gt;ScheduledNumberOfPayments,"",ROW()-ROW(PaymentSchedule3[[#Headers],[Payment Number]])),"")</f>
        <v>221</v>
      </c>
      <c r="C234" s="58">
        <f>IF(PaymentSchedule3[[#This Row],[Payment Number]]&lt;&gt;"",EOMONTH(LoanStartDate,ROW(PaymentSchedule3[[#This Row],[Payment Number]])-ROW(PaymentSchedule3[[#Headers],[Payment Number]])-2)+DAY(LoanStartDate),"")</f>
        <v>51987</v>
      </c>
      <c r="D234" s="59">
        <f>IF(PaymentSchedule3[[#This Row],[Payment Number]]&lt;&gt;"",IF(ROW()-ROW(PaymentSchedule3[[#Headers],[Beginning
Balance]])=1,LoanAmount,INDEX(PaymentSchedule3[Ending
Balance],ROW()-ROW(PaymentSchedule3[[#Headers],[Beginning
Balance]])-1)),"")</f>
        <v>148912.268167036</v>
      </c>
      <c r="E234" s="60">
        <f>IF(PaymentSchedule3[[#This Row],[Payment Number]]&lt;&gt;"",ScheduledPayment,"")</f>
        <v>1373.1965917968894</v>
      </c>
      <c r="F23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34" s="59">
        <f>IF(PaymentSchedule3[[#This Row],[Payment Number]]&lt;&gt;"",PaymentSchedule3[[#This Row],[Total
Payment]]-PaymentSchedule3[[#This Row],[Interest]],"")</f>
        <v>437.53117348067997</v>
      </c>
      <c r="I234" s="61">
        <f>IF(PaymentSchedule3[[#This Row],[Payment Number]]&lt;&gt;"",PaymentSchedule3[[#This Row],[Beginning
Balance]]*(InterestRate/PaymentsPerYear),"")</f>
        <v>935.66541831620941</v>
      </c>
      <c r="J234" s="59">
        <f>IF(PaymentSchedule3[[#This Row],[Payment Number]]&lt;&gt;"",IF(PaymentSchedule3[[#This Row],[Scheduled Payment]]+PaymentSchedule3[[#This Row],[Extra
Payment]]&lt;=PaymentSchedule3[[#This Row],[Beginning
Balance]],PaymentSchedule3[[#This Row],[Beginning
Balance]]-PaymentSchedule3[[#This Row],[Principal]],0),"")</f>
        <v>148474.73699355533</v>
      </c>
      <c r="K234" s="61">
        <f>IF(PaymentSchedule3[[#This Row],[Payment Number]]&lt;&gt;"",SUM(INDEX(PaymentSchedule3[Interest],1,1):PaymentSchedule3[[#This Row],[Interest]]),"")</f>
        <v>250304.82467910528</v>
      </c>
    </row>
    <row r="235" spans="2:11" ht="32.1" customHeight="1" x14ac:dyDescent="0.2">
      <c r="B235" s="57">
        <f>IF(LoanIsGood,IF(ROW()-ROW(PaymentSchedule3[[#Headers],[Payment Number]])&gt;ScheduledNumberOfPayments,"",ROW()-ROW(PaymentSchedule3[[#Headers],[Payment Number]])),"")</f>
        <v>222</v>
      </c>
      <c r="C235" s="58">
        <f>IF(PaymentSchedule3[[#This Row],[Payment Number]]&lt;&gt;"",EOMONTH(LoanStartDate,ROW(PaymentSchedule3[[#This Row],[Payment Number]])-ROW(PaymentSchedule3[[#Headers],[Payment Number]])-2)+DAY(LoanStartDate),"")</f>
        <v>52018</v>
      </c>
      <c r="D235" s="59">
        <f>IF(PaymentSchedule3[[#This Row],[Payment Number]]&lt;&gt;"",IF(ROW()-ROW(PaymentSchedule3[[#Headers],[Beginning
Balance]])=1,LoanAmount,INDEX(PaymentSchedule3[Ending
Balance],ROW()-ROW(PaymentSchedule3[[#Headers],[Beginning
Balance]])-1)),"")</f>
        <v>148474.73699355533</v>
      </c>
      <c r="E235" s="60">
        <f>IF(PaymentSchedule3[[#This Row],[Payment Number]]&lt;&gt;"",ScheduledPayment,"")</f>
        <v>1373.1965917968894</v>
      </c>
      <c r="F23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35" s="59">
        <f>IF(PaymentSchedule3[[#This Row],[Payment Number]]&lt;&gt;"",PaymentSchedule3[[#This Row],[Total
Payment]]-PaymentSchedule3[[#This Row],[Interest]],"")</f>
        <v>440.28032768738353</v>
      </c>
      <c r="I235" s="61">
        <f>IF(PaymentSchedule3[[#This Row],[Payment Number]]&lt;&gt;"",PaymentSchedule3[[#This Row],[Beginning
Balance]]*(InterestRate/PaymentsPerYear),"")</f>
        <v>932.91626410950585</v>
      </c>
      <c r="J235" s="59">
        <f>IF(PaymentSchedule3[[#This Row],[Payment Number]]&lt;&gt;"",IF(PaymentSchedule3[[#This Row],[Scheduled Payment]]+PaymentSchedule3[[#This Row],[Extra
Payment]]&lt;=PaymentSchedule3[[#This Row],[Beginning
Balance]],PaymentSchedule3[[#This Row],[Beginning
Balance]]-PaymentSchedule3[[#This Row],[Principal]],0),"")</f>
        <v>148034.45666586794</v>
      </c>
      <c r="K235" s="61">
        <f>IF(PaymentSchedule3[[#This Row],[Payment Number]]&lt;&gt;"",SUM(INDEX(PaymentSchedule3[Interest],1,1):PaymentSchedule3[[#This Row],[Interest]]),"")</f>
        <v>251237.7409432148</v>
      </c>
    </row>
    <row r="236" spans="2:11" ht="32.1" customHeight="1" x14ac:dyDescent="0.2">
      <c r="B236" s="57">
        <f>IF(LoanIsGood,IF(ROW()-ROW(PaymentSchedule3[[#Headers],[Payment Number]])&gt;ScheduledNumberOfPayments,"",ROW()-ROW(PaymentSchedule3[[#Headers],[Payment Number]])),"")</f>
        <v>223</v>
      </c>
      <c r="C236" s="58">
        <f>IF(PaymentSchedule3[[#This Row],[Payment Number]]&lt;&gt;"",EOMONTH(LoanStartDate,ROW(PaymentSchedule3[[#This Row],[Payment Number]])-ROW(PaymentSchedule3[[#Headers],[Payment Number]])-2)+DAY(LoanStartDate),"")</f>
        <v>52048</v>
      </c>
      <c r="D236" s="59">
        <f>IF(PaymentSchedule3[[#This Row],[Payment Number]]&lt;&gt;"",IF(ROW()-ROW(PaymentSchedule3[[#Headers],[Beginning
Balance]])=1,LoanAmount,INDEX(PaymentSchedule3[Ending
Balance],ROW()-ROW(PaymentSchedule3[[#Headers],[Beginning
Balance]])-1)),"")</f>
        <v>148034.45666586794</v>
      </c>
      <c r="E236" s="60">
        <f>IF(PaymentSchedule3[[#This Row],[Payment Number]]&lt;&gt;"",ScheduledPayment,"")</f>
        <v>1373.1965917968894</v>
      </c>
      <c r="F23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36" s="59">
        <f>IF(PaymentSchedule3[[#This Row],[Payment Number]]&lt;&gt;"",PaymentSchedule3[[#This Row],[Total
Payment]]-PaymentSchedule3[[#This Row],[Interest]],"")</f>
        <v>443.04675574635257</v>
      </c>
      <c r="I236" s="61">
        <f>IF(PaymentSchedule3[[#This Row],[Payment Number]]&lt;&gt;"",PaymentSchedule3[[#This Row],[Beginning
Balance]]*(InterestRate/PaymentsPerYear),"")</f>
        <v>930.14983605053681</v>
      </c>
      <c r="J236" s="59">
        <f>IF(PaymentSchedule3[[#This Row],[Payment Number]]&lt;&gt;"",IF(PaymentSchedule3[[#This Row],[Scheduled Payment]]+PaymentSchedule3[[#This Row],[Extra
Payment]]&lt;=PaymentSchedule3[[#This Row],[Beginning
Balance]],PaymentSchedule3[[#This Row],[Beginning
Balance]]-PaymentSchedule3[[#This Row],[Principal]],0),"")</f>
        <v>147591.40991012158</v>
      </c>
      <c r="K236" s="61">
        <f>IF(PaymentSchedule3[[#This Row],[Payment Number]]&lt;&gt;"",SUM(INDEX(PaymentSchedule3[Interest],1,1):PaymentSchedule3[[#This Row],[Interest]]),"")</f>
        <v>252167.89077926535</v>
      </c>
    </row>
    <row r="237" spans="2:11" ht="32.1" customHeight="1" x14ac:dyDescent="0.2">
      <c r="B237" s="57">
        <f>IF(LoanIsGood,IF(ROW()-ROW(PaymentSchedule3[[#Headers],[Payment Number]])&gt;ScheduledNumberOfPayments,"",ROW()-ROW(PaymentSchedule3[[#Headers],[Payment Number]])),"")</f>
        <v>224</v>
      </c>
      <c r="C237" s="58">
        <f>IF(PaymentSchedule3[[#This Row],[Payment Number]]&lt;&gt;"",EOMONTH(LoanStartDate,ROW(PaymentSchedule3[[#This Row],[Payment Number]])-ROW(PaymentSchedule3[[#Headers],[Payment Number]])-2)+DAY(LoanStartDate),"")</f>
        <v>52079</v>
      </c>
      <c r="D237" s="59">
        <f>IF(PaymentSchedule3[[#This Row],[Payment Number]]&lt;&gt;"",IF(ROW()-ROW(PaymentSchedule3[[#Headers],[Beginning
Balance]])=1,LoanAmount,INDEX(PaymentSchedule3[Ending
Balance],ROW()-ROW(PaymentSchedule3[[#Headers],[Beginning
Balance]])-1)),"")</f>
        <v>147591.40991012158</v>
      </c>
      <c r="E237" s="60">
        <f>IF(PaymentSchedule3[[#This Row],[Payment Number]]&lt;&gt;"",ScheduledPayment,"")</f>
        <v>1373.1965917968894</v>
      </c>
      <c r="F23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37" s="59">
        <f>IF(PaymentSchedule3[[#This Row],[Payment Number]]&lt;&gt;"",PaymentSchedule3[[#This Row],[Total
Payment]]-PaymentSchedule3[[#This Row],[Interest]],"")</f>
        <v>445.83056619495892</v>
      </c>
      <c r="I237" s="61">
        <f>IF(PaymentSchedule3[[#This Row],[Payment Number]]&lt;&gt;"",PaymentSchedule3[[#This Row],[Beginning
Balance]]*(InterestRate/PaymentsPerYear),"")</f>
        <v>927.36602560193046</v>
      </c>
      <c r="J237" s="59">
        <f>IF(PaymentSchedule3[[#This Row],[Payment Number]]&lt;&gt;"",IF(PaymentSchedule3[[#This Row],[Scheduled Payment]]+PaymentSchedule3[[#This Row],[Extra
Payment]]&lt;=PaymentSchedule3[[#This Row],[Beginning
Balance]],PaymentSchedule3[[#This Row],[Beginning
Balance]]-PaymentSchedule3[[#This Row],[Principal]],0),"")</f>
        <v>147145.57934392663</v>
      </c>
      <c r="K237" s="61">
        <f>IF(PaymentSchedule3[[#This Row],[Payment Number]]&lt;&gt;"",SUM(INDEX(PaymentSchedule3[Interest],1,1):PaymentSchedule3[[#This Row],[Interest]]),"")</f>
        <v>253095.25680486727</v>
      </c>
    </row>
    <row r="238" spans="2:11" ht="32.1" customHeight="1" x14ac:dyDescent="0.2">
      <c r="B238" s="57">
        <f>IF(LoanIsGood,IF(ROW()-ROW(PaymentSchedule3[[#Headers],[Payment Number]])&gt;ScheduledNumberOfPayments,"",ROW()-ROW(PaymentSchedule3[[#Headers],[Payment Number]])),"")</f>
        <v>225</v>
      </c>
      <c r="C238" s="58">
        <f>IF(PaymentSchedule3[[#This Row],[Payment Number]]&lt;&gt;"",EOMONTH(LoanStartDate,ROW(PaymentSchedule3[[#This Row],[Payment Number]])-ROW(PaymentSchedule3[[#Headers],[Payment Number]])-2)+DAY(LoanStartDate),"")</f>
        <v>52110</v>
      </c>
      <c r="D238" s="59">
        <f>IF(PaymentSchedule3[[#This Row],[Payment Number]]&lt;&gt;"",IF(ROW()-ROW(PaymentSchedule3[[#Headers],[Beginning
Balance]])=1,LoanAmount,INDEX(PaymentSchedule3[Ending
Balance],ROW()-ROW(PaymentSchedule3[[#Headers],[Beginning
Balance]])-1)),"")</f>
        <v>147145.57934392663</v>
      </c>
      <c r="E238" s="60">
        <f>IF(PaymentSchedule3[[#This Row],[Payment Number]]&lt;&gt;"",ScheduledPayment,"")</f>
        <v>1373.1965917968894</v>
      </c>
      <c r="F23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38" s="59">
        <f>IF(PaymentSchedule3[[#This Row],[Payment Number]]&lt;&gt;"",PaymentSchedule3[[#This Row],[Total
Payment]]-PaymentSchedule3[[#This Row],[Interest]],"")</f>
        <v>448.63186825255048</v>
      </c>
      <c r="I238" s="61">
        <f>IF(PaymentSchedule3[[#This Row],[Payment Number]]&lt;&gt;"",PaymentSchedule3[[#This Row],[Beginning
Balance]]*(InterestRate/PaymentsPerYear),"")</f>
        <v>924.5647235443389</v>
      </c>
      <c r="J238" s="59">
        <f>IF(PaymentSchedule3[[#This Row],[Payment Number]]&lt;&gt;"",IF(PaymentSchedule3[[#This Row],[Scheduled Payment]]+PaymentSchedule3[[#This Row],[Extra
Payment]]&lt;=PaymentSchedule3[[#This Row],[Beginning
Balance]],PaymentSchedule3[[#This Row],[Beginning
Balance]]-PaymentSchedule3[[#This Row],[Principal]],0),"")</f>
        <v>146696.94747567407</v>
      </c>
      <c r="K238" s="61">
        <f>IF(PaymentSchedule3[[#This Row],[Payment Number]]&lt;&gt;"",SUM(INDEX(PaymentSchedule3[Interest],1,1):PaymentSchedule3[[#This Row],[Interest]]),"")</f>
        <v>254019.82152841162</v>
      </c>
    </row>
    <row r="239" spans="2:11" ht="32.1" customHeight="1" x14ac:dyDescent="0.2">
      <c r="B239" s="57">
        <f>IF(LoanIsGood,IF(ROW()-ROW(PaymentSchedule3[[#Headers],[Payment Number]])&gt;ScheduledNumberOfPayments,"",ROW()-ROW(PaymentSchedule3[[#Headers],[Payment Number]])),"")</f>
        <v>226</v>
      </c>
      <c r="C239" s="58">
        <f>IF(PaymentSchedule3[[#This Row],[Payment Number]]&lt;&gt;"",EOMONTH(LoanStartDate,ROW(PaymentSchedule3[[#This Row],[Payment Number]])-ROW(PaymentSchedule3[[#Headers],[Payment Number]])-2)+DAY(LoanStartDate),"")</f>
        <v>52140</v>
      </c>
      <c r="D239" s="59">
        <f>IF(PaymentSchedule3[[#This Row],[Payment Number]]&lt;&gt;"",IF(ROW()-ROW(PaymentSchedule3[[#Headers],[Beginning
Balance]])=1,LoanAmount,INDEX(PaymentSchedule3[Ending
Balance],ROW()-ROW(PaymentSchedule3[[#Headers],[Beginning
Balance]])-1)),"")</f>
        <v>146696.94747567407</v>
      </c>
      <c r="E239" s="60">
        <f>IF(PaymentSchedule3[[#This Row],[Payment Number]]&lt;&gt;"",ScheduledPayment,"")</f>
        <v>1373.1965917968894</v>
      </c>
      <c r="F23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39" s="59">
        <f>IF(PaymentSchedule3[[#This Row],[Payment Number]]&lt;&gt;"",PaymentSchedule3[[#This Row],[Total
Payment]]-PaymentSchedule3[[#This Row],[Interest]],"")</f>
        <v>451.45077182473744</v>
      </c>
      <c r="I239" s="61">
        <f>IF(PaymentSchedule3[[#This Row],[Payment Number]]&lt;&gt;"",PaymentSchedule3[[#This Row],[Beginning
Balance]]*(InterestRate/PaymentsPerYear),"")</f>
        <v>921.74581997215193</v>
      </c>
      <c r="J239" s="59">
        <f>IF(PaymentSchedule3[[#This Row],[Payment Number]]&lt;&gt;"",IF(PaymentSchedule3[[#This Row],[Scheduled Payment]]+PaymentSchedule3[[#This Row],[Extra
Payment]]&lt;=PaymentSchedule3[[#This Row],[Beginning
Balance]],PaymentSchedule3[[#This Row],[Beginning
Balance]]-PaymentSchedule3[[#This Row],[Principal]],0),"")</f>
        <v>146245.49670384932</v>
      </c>
      <c r="K239" s="61">
        <f>IF(PaymentSchedule3[[#This Row],[Payment Number]]&lt;&gt;"",SUM(INDEX(PaymentSchedule3[Interest],1,1):PaymentSchedule3[[#This Row],[Interest]]),"")</f>
        <v>254941.56734838377</v>
      </c>
    </row>
    <row r="240" spans="2:11" ht="32.1" customHeight="1" x14ac:dyDescent="0.2">
      <c r="B240" s="57">
        <f>IF(LoanIsGood,IF(ROW()-ROW(PaymentSchedule3[[#Headers],[Payment Number]])&gt;ScheduledNumberOfPayments,"",ROW()-ROW(PaymentSchedule3[[#Headers],[Payment Number]])),"")</f>
        <v>227</v>
      </c>
      <c r="C240" s="58">
        <f>IF(PaymentSchedule3[[#This Row],[Payment Number]]&lt;&gt;"",EOMONTH(LoanStartDate,ROW(PaymentSchedule3[[#This Row],[Payment Number]])-ROW(PaymentSchedule3[[#Headers],[Payment Number]])-2)+DAY(LoanStartDate),"")</f>
        <v>52171</v>
      </c>
      <c r="D240" s="59">
        <f>IF(PaymentSchedule3[[#This Row],[Payment Number]]&lt;&gt;"",IF(ROW()-ROW(PaymentSchedule3[[#Headers],[Beginning
Balance]])=1,LoanAmount,INDEX(PaymentSchedule3[Ending
Balance],ROW()-ROW(PaymentSchedule3[[#Headers],[Beginning
Balance]])-1)),"")</f>
        <v>146245.49670384932</v>
      </c>
      <c r="E240" s="60">
        <f>IF(PaymentSchedule3[[#This Row],[Payment Number]]&lt;&gt;"",ScheduledPayment,"")</f>
        <v>1373.1965917968894</v>
      </c>
      <c r="F24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40" s="59">
        <f>IF(PaymentSchedule3[[#This Row],[Payment Number]]&lt;&gt;"",PaymentSchedule3[[#This Row],[Total
Payment]]-PaymentSchedule3[[#This Row],[Interest]],"")</f>
        <v>454.28738750770287</v>
      </c>
      <c r="I240" s="61">
        <f>IF(PaymentSchedule3[[#This Row],[Payment Number]]&lt;&gt;"",PaymentSchedule3[[#This Row],[Beginning
Balance]]*(InterestRate/PaymentsPerYear),"")</f>
        <v>918.9092042891865</v>
      </c>
      <c r="J240" s="59">
        <f>IF(PaymentSchedule3[[#This Row],[Payment Number]]&lt;&gt;"",IF(PaymentSchedule3[[#This Row],[Scheduled Payment]]+PaymentSchedule3[[#This Row],[Extra
Payment]]&lt;=PaymentSchedule3[[#This Row],[Beginning
Balance]],PaymentSchedule3[[#This Row],[Beginning
Balance]]-PaymentSchedule3[[#This Row],[Principal]],0),"")</f>
        <v>145791.20931634161</v>
      </c>
      <c r="K240" s="61">
        <f>IF(PaymentSchedule3[[#This Row],[Payment Number]]&lt;&gt;"",SUM(INDEX(PaymentSchedule3[Interest],1,1):PaymentSchedule3[[#This Row],[Interest]]),"")</f>
        <v>255860.47655267298</v>
      </c>
    </row>
    <row r="241" spans="2:11" ht="32.1" customHeight="1" x14ac:dyDescent="0.2">
      <c r="B241" s="57">
        <f>IF(LoanIsGood,IF(ROW()-ROW(PaymentSchedule3[[#Headers],[Payment Number]])&gt;ScheduledNumberOfPayments,"",ROW()-ROW(PaymentSchedule3[[#Headers],[Payment Number]])),"")</f>
        <v>228</v>
      </c>
      <c r="C241" s="58">
        <f>IF(PaymentSchedule3[[#This Row],[Payment Number]]&lt;&gt;"",EOMONTH(LoanStartDate,ROW(PaymentSchedule3[[#This Row],[Payment Number]])-ROW(PaymentSchedule3[[#Headers],[Payment Number]])-2)+DAY(LoanStartDate),"")</f>
        <v>52201</v>
      </c>
      <c r="D241" s="59">
        <f>IF(PaymentSchedule3[[#This Row],[Payment Number]]&lt;&gt;"",IF(ROW()-ROW(PaymentSchedule3[[#Headers],[Beginning
Balance]])=1,LoanAmount,INDEX(PaymentSchedule3[Ending
Balance],ROW()-ROW(PaymentSchedule3[[#Headers],[Beginning
Balance]])-1)),"")</f>
        <v>145791.20931634161</v>
      </c>
      <c r="E241" s="60">
        <f>IF(PaymentSchedule3[[#This Row],[Payment Number]]&lt;&gt;"",ScheduledPayment,"")</f>
        <v>1373.1965917968894</v>
      </c>
      <c r="F24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41" s="59">
        <f>IF(PaymentSchedule3[[#This Row],[Payment Number]]&lt;&gt;"",PaymentSchedule3[[#This Row],[Total
Payment]]-PaymentSchedule3[[#This Row],[Interest]],"")</f>
        <v>457.141826592543</v>
      </c>
      <c r="I241" s="61">
        <f>IF(PaymentSchedule3[[#This Row],[Payment Number]]&lt;&gt;"",PaymentSchedule3[[#This Row],[Beginning
Balance]]*(InterestRate/PaymentsPerYear),"")</f>
        <v>916.05476520434638</v>
      </c>
      <c r="J241" s="59">
        <f>IF(PaymentSchedule3[[#This Row],[Payment Number]]&lt;&gt;"",IF(PaymentSchedule3[[#This Row],[Scheduled Payment]]+PaymentSchedule3[[#This Row],[Extra
Payment]]&lt;=PaymentSchedule3[[#This Row],[Beginning
Balance]],PaymentSchedule3[[#This Row],[Beginning
Balance]]-PaymentSchedule3[[#This Row],[Principal]],0),"")</f>
        <v>145334.06748974908</v>
      </c>
      <c r="K241" s="61">
        <f>IF(PaymentSchedule3[[#This Row],[Payment Number]]&lt;&gt;"",SUM(INDEX(PaymentSchedule3[Interest],1,1):PaymentSchedule3[[#This Row],[Interest]]),"")</f>
        <v>256776.53131787732</v>
      </c>
    </row>
    <row r="242" spans="2:11" ht="32.1" customHeight="1" x14ac:dyDescent="0.2">
      <c r="B242" s="57">
        <f>IF(LoanIsGood,IF(ROW()-ROW(PaymentSchedule3[[#Headers],[Payment Number]])&gt;ScheduledNumberOfPayments,"",ROW()-ROW(PaymentSchedule3[[#Headers],[Payment Number]])),"")</f>
        <v>229</v>
      </c>
      <c r="C242" s="58">
        <f>IF(PaymentSchedule3[[#This Row],[Payment Number]]&lt;&gt;"",EOMONTH(LoanStartDate,ROW(PaymentSchedule3[[#This Row],[Payment Number]])-ROW(PaymentSchedule3[[#Headers],[Payment Number]])-2)+DAY(LoanStartDate),"")</f>
        <v>52232</v>
      </c>
      <c r="D242" s="59">
        <f>IF(PaymentSchedule3[[#This Row],[Payment Number]]&lt;&gt;"",IF(ROW()-ROW(PaymentSchedule3[[#Headers],[Beginning
Balance]])=1,LoanAmount,INDEX(PaymentSchedule3[Ending
Balance],ROW()-ROW(PaymentSchedule3[[#Headers],[Beginning
Balance]])-1)),"")</f>
        <v>145334.06748974908</v>
      </c>
      <c r="E242" s="60">
        <f>IF(PaymentSchedule3[[#This Row],[Payment Number]]&lt;&gt;"",ScheduledPayment,"")</f>
        <v>1373.1965917968894</v>
      </c>
      <c r="F24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42" s="59">
        <f>IF(PaymentSchedule3[[#This Row],[Payment Number]]&lt;&gt;"",PaymentSchedule3[[#This Row],[Total
Payment]]-PaymentSchedule3[[#This Row],[Interest]],"")</f>
        <v>460.0142010696328</v>
      </c>
      <c r="I242" s="61">
        <f>IF(PaymentSchedule3[[#This Row],[Payment Number]]&lt;&gt;"",PaymentSchedule3[[#This Row],[Beginning
Balance]]*(InterestRate/PaymentsPerYear),"")</f>
        <v>913.18239072725657</v>
      </c>
      <c r="J242" s="59">
        <f>IF(PaymentSchedule3[[#This Row],[Payment Number]]&lt;&gt;"",IF(PaymentSchedule3[[#This Row],[Scheduled Payment]]+PaymentSchedule3[[#This Row],[Extra
Payment]]&lt;=PaymentSchedule3[[#This Row],[Beginning
Balance]],PaymentSchedule3[[#This Row],[Beginning
Balance]]-PaymentSchedule3[[#This Row],[Principal]],0),"")</f>
        <v>144874.05328867945</v>
      </c>
      <c r="K242" s="61">
        <f>IF(PaymentSchedule3[[#This Row],[Payment Number]]&lt;&gt;"",SUM(INDEX(PaymentSchedule3[Interest],1,1):PaymentSchedule3[[#This Row],[Interest]]),"")</f>
        <v>257689.71370860457</v>
      </c>
    </row>
    <row r="243" spans="2:11" ht="32.1" customHeight="1" x14ac:dyDescent="0.2">
      <c r="B243" s="57">
        <f>IF(LoanIsGood,IF(ROW()-ROW(PaymentSchedule3[[#Headers],[Payment Number]])&gt;ScheduledNumberOfPayments,"",ROW()-ROW(PaymentSchedule3[[#Headers],[Payment Number]])),"")</f>
        <v>230</v>
      </c>
      <c r="C243" s="58">
        <f>IF(PaymentSchedule3[[#This Row],[Payment Number]]&lt;&gt;"",EOMONTH(LoanStartDate,ROW(PaymentSchedule3[[#This Row],[Payment Number]])-ROW(PaymentSchedule3[[#Headers],[Payment Number]])-2)+DAY(LoanStartDate),"")</f>
        <v>52263</v>
      </c>
      <c r="D243" s="59">
        <f>IF(PaymentSchedule3[[#This Row],[Payment Number]]&lt;&gt;"",IF(ROW()-ROW(PaymentSchedule3[[#Headers],[Beginning
Balance]])=1,LoanAmount,INDEX(PaymentSchedule3[Ending
Balance],ROW()-ROW(PaymentSchedule3[[#Headers],[Beginning
Balance]])-1)),"")</f>
        <v>144874.05328867945</v>
      </c>
      <c r="E243" s="60">
        <f>IF(PaymentSchedule3[[#This Row],[Payment Number]]&lt;&gt;"",ScheduledPayment,"")</f>
        <v>1373.1965917968894</v>
      </c>
      <c r="F24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43" s="59">
        <f>IF(PaymentSchedule3[[#This Row],[Payment Number]]&lt;&gt;"",PaymentSchedule3[[#This Row],[Total
Payment]]-PaymentSchedule3[[#This Row],[Interest]],"")</f>
        <v>462.90462363302026</v>
      </c>
      <c r="I243" s="61">
        <f>IF(PaymentSchedule3[[#This Row],[Payment Number]]&lt;&gt;"",PaymentSchedule3[[#This Row],[Beginning
Balance]]*(InterestRate/PaymentsPerYear),"")</f>
        <v>910.29196816386911</v>
      </c>
      <c r="J243" s="59">
        <f>IF(PaymentSchedule3[[#This Row],[Payment Number]]&lt;&gt;"",IF(PaymentSchedule3[[#This Row],[Scheduled Payment]]+PaymentSchedule3[[#This Row],[Extra
Payment]]&lt;=PaymentSchedule3[[#This Row],[Beginning
Balance]],PaymentSchedule3[[#This Row],[Beginning
Balance]]-PaymentSchedule3[[#This Row],[Principal]],0),"")</f>
        <v>144411.14866504644</v>
      </c>
      <c r="K243" s="61">
        <f>IF(PaymentSchedule3[[#This Row],[Payment Number]]&lt;&gt;"",SUM(INDEX(PaymentSchedule3[Interest],1,1):PaymentSchedule3[[#This Row],[Interest]]),"")</f>
        <v>258600.00567676843</v>
      </c>
    </row>
    <row r="244" spans="2:11" ht="32.1" customHeight="1" x14ac:dyDescent="0.2">
      <c r="B244" s="57">
        <f>IF(LoanIsGood,IF(ROW()-ROW(PaymentSchedule3[[#Headers],[Payment Number]])&gt;ScheduledNumberOfPayments,"",ROW()-ROW(PaymentSchedule3[[#Headers],[Payment Number]])),"")</f>
        <v>231</v>
      </c>
      <c r="C244" s="58">
        <f>IF(PaymentSchedule3[[#This Row],[Payment Number]]&lt;&gt;"",EOMONTH(LoanStartDate,ROW(PaymentSchedule3[[#This Row],[Payment Number]])-ROW(PaymentSchedule3[[#Headers],[Payment Number]])-2)+DAY(LoanStartDate),"")</f>
        <v>52291</v>
      </c>
      <c r="D244" s="59">
        <f>IF(PaymentSchedule3[[#This Row],[Payment Number]]&lt;&gt;"",IF(ROW()-ROW(PaymentSchedule3[[#Headers],[Beginning
Balance]])=1,LoanAmount,INDEX(PaymentSchedule3[Ending
Balance],ROW()-ROW(PaymentSchedule3[[#Headers],[Beginning
Balance]])-1)),"")</f>
        <v>144411.14866504644</v>
      </c>
      <c r="E244" s="60">
        <f>IF(PaymentSchedule3[[#This Row],[Payment Number]]&lt;&gt;"",ScheduledPayment,"")</f>
        <v>1373.1965917968894</v>
      </c>
      <c r="F24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44" s="59">
        <f>IF(PaymentSchedule3[[#This Row],[Payment Number]]&lt;&gt;"",PaymentSchedule3[[#This Row],[Total
Payment]]-PaymentSchedule3[[#This Row],[Interest]],"")</f>
        <v>465.81320768484773</v>
      </c>
      <c r="I244" s="61">
        <f>IF(PaymentSchedule3[[#This Row],[Payment Number]]&lt;&gt;"",PaymentSchedule3[[#This Row],[Beginning
Balance]]*(InterestRate/PaymentsPerYear),"")</f>
        <v>907.38338411204165</v>
      </c>
      <c r="J244" s="59">
        <f>IF(PaymentSchedule3[[#This Row],[Payment Number]]&lt;&gt;"",IF(PaymentSchedule3[[#This Row],[Scheduled Payment]]+PaymentSchedule3[[#This Row],[Extra
Payment]]&lt;=PaymentSchedule3[[#This Row],[Beginning
Balance]],PaymentSchedule3[[#This Row],[Beginning
Balance]]-PaymentSchedule3[[#This Row],[Principal]],0),"")</f>
        <v>143945.33545736159</v>
      </c>
      <c r="K244" s="61">
        <f>IF(PaymentSchedule3[[#This Row],[Payment Number]]&lt;&gt;"",SUM(INDEX(PaymentSchedule3[Interest],1,1):PaymentSchedule3[[#This Row],[Interest]]),"")</f>
        <v>259507.38906088046</v>
      </c>
    </row>
    <row r="245" spans="2:11" ht="32.1" customHeight="1" x14ac:dyDescent="0.2">
      <c r="B245" s="57">
        <f>IF(LoanIsGood,IF(ROW()-ROW(PaymentSchedule3[[#Headers],[Payment Number]])&gt;ScheduledNumberOfPayments,"",ROW()-ROW(PaymentSchedule3[[#Headers],[Payment Number]])),"")</f>
        <v>232</v>
      </c>
      <c r="C245" s="58">
        <f>IF(PaymentSchedule3[[#This Row],[Payment Number]]&lt;&gt;"",EOMONTH(LoanStartDate,ROW(PaymentSchedule3[[#This Row],[Payment Number]])-ROW(PaymentSchedule3[[#Headers],[Payment Number]])-2)+DAY(LoanStartDate),"")</f>
        <v>52322</v>
      </c>
      <c r="D245" s="59">
        <f>IF(PaymentSchedule3[[#This Row],[Payment Number]]&lt;&gt;"",IF(ROW()-ROW(PaymentSchedule3[[#Headers],[Beginning
Balance]])=1,LoanAmount,INDEX(PaymentSchedule3[Ending
Balance],ROW()-ROW(PaymentSchedule3[[#Headers],[Beginning
Balance]])-1)),"")</f>
        <v>143945.33545736159</v>
      </c>
      <c r="E245" s="60">
        <f>IF(PaymentSchedule3[[#This Row],[Payment Number]]&lt;&gt;"",ScheduledPayment,"")</f>
        <v>1373.1965917968894</v>
      </c>
      <c r="F24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45" s="59">
        <f>IF(PaymentSchedule3[[#This Row],[Payment Number]]&lt;&gt;"",PaymentSchedule3[[#This Row],[Total
Payment]]-PaymentSchedule3[[#This Row],[Interest]],"")</f>
        <v>468.74006733980082</v>
      </c>
      <c r="I245" s="61">
        <f>IF(PaymentSchedule3[[#This Row],[Payment Number]]&lt;&gt;"",PaymentSchedule3[[#This Row],[Beginning
Balance]]*(InterestRate/PaymentsPerYear),"")</f>
        <v>904.45652445708856</v>
      </c>
      <c r="J245" s="59">
        <f>IF(PaymentSchedule3[[#This Row],[Payment Number]]&lt;&gt;"",IF(PaymentSchedule3[[#This Row],[Scheduled Payment]]+PaymentSchedule3[[#This Row],[Extra
Payment]]&lt;=PaymentSchedule3[[#This Row],[Beginning
Balance]],PaymentSchedule3[[#This Row],[Beginning
Balance]]-PaymentSchedule3[[#This Row],[Principal]],0),"")</f>
        <v>143476.5953900218</v>
      </c>
      <c r="K245" s="61">
        <f>IF(PaymentSchedule3[[#This Row],[Payment Number]]&lt;&gt;"",SUM(INDEX(PaymentSchedule3[Interest],1,1):PaymentSchedule3[[#This Row],[Interest]]),"")</f>
        <v>260411.84558533755</v>
      </c>
    </row>
    <row r="246" spans="2:11" ht="32.1" customHeight="1" x14ac:dyDescent="0.2">
      <c r="B246" s="57">
        <f>IF(LoanIsGood,IF(ROW()-ROW(PaymentSchedule3[[#Headers],[Payment Number]])&gt;ScheduledNumberOfPayments,"",ROW()-ROW(PaymentSchedule3[[#Headers],[Payment Number]])),"")</f>
        <v>233</v>
      </c>
      <c r="C246" s="58">
        <f>IF(PaymentSchedule3[[#This Row],[Payment Number]]&lt;&gt;"",EOMONTH(LoanStartDate,ROW(PaymentSchedule3[[#This Row],[Payment Number]])-ROW(PaymentSchedule3[[#Headers],[Payment Number]])-2)+DAY(LoanStartDate),"")</f>
        <v>52352</v>
      </c>
      <c r="D246" s="59">
        <f>IF(PaymentSchedule3[[#This Row],[Payment Number]]&lt;&gt;"",IF(ROW()-ROW(PaymentSchedule3[[#Headers],[Beginning
Balance]])=1,LoanAmount,INDEX(PaymentSchedule3[Ending
Balance],ROW()-ROW(PaymentSchedule3[[#Headers],[Beginning
Balance]])-1)),"")</f>
        <v>143476.5953900218</v>
      </c>
      <c r="E246" s="60">
        <f>IF(PaymentSchedule3[[#This Row],[Payment Number]]&lt;&gt;"",ScheduledPayment,"")</f>
        <v>1373.1965917968894</v>
      </c>
      <c r="F24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46" s="59">
        <f>IF(PaymentSchedule3[[#This Row],[Payment Number]]&lt;&gt;"",PaymentSchedule3[[#This Row],[Total
Payment]]-PaymentSchedule3[[#This Row],[Interest]],"")</f>
        <v>471.68531742958578</v>
      </c>
      <c r="I246" s="61">
        <f>IF(PaymentSchedule3[[#This Row],[Payment Number]]&lt;&gt;"",PaymentSchedule3[[#This Row],[Beginning
Balance]]*(InterestRate/PaymentsPerYear),"")</f>
        <v>901.5112743673036</v>
      </c>
      <c r="J246" s="59">
        <f>IF(PaymentSchedule3[[#This Row],[Payment Number]]&lt;&gt;"",IF(PaymentSchedule3[[#This Row],[Scheduled Payment]]+PaymentSchedule3[[#This Row],[Extra
Payment]]&lt;=PaymentSchedule3[[#This Row],[Beginning
Balance]],PaymentSchedule3[[#This Row],[Beginning
Balance]]-PaymentSchedule3[[#This Row],[Principal]],0),"")</f>
        <v>143004.9100725922</v>
      </c>
      <c r="K246" s="61">
        <f>IF(PaymentSchedule3[[#This Row],[Payment Number]]&lt;&gt;"",SUM(INDEX(PaymentSchedule3[Interest],1,1):PaymentSchedule3[[#This Row],[Interest]]),"")</f>
        <v>261313.35685970486</v>
      </c>
    </row>
    <row r="247" spans="2:11" ht="32.1" customHeight="1" x14ac:dyDescent="0.2">
      <c r="B247" s="57">
        <f>IF(LoanIsGood,IF(ROW()-ROW(PaymentSchedule3[[#Headers],[Payment Number]])&gt;ScheduledNumberOfPayments,"",ROW()-ROW(PaymentSchedule3[[#Headers],[Payment Number]])),"")</f>
        <v>234</v>
      </c>
      <c r="C247" s="58">
        <f>IF(PaymentSchedule3[[#This Row],[Payment Number]]&lt;&gt;"",EOMONTH(LoanStartDate,ROW(PaymentSchedule3[[#This Row],[Payment Number]])-ROW(PaymentSchedule3[[#Headers],[Payment Number]])-2)+DAY(LoanStartDate),"")</f>
        <v>52383</v>
      </c>
      <c r="D247" s="59">
        <f>IF(PaymentSchedule3[[#This Row],[Payment Number]]&lt;&gt;"",IF(ROW()-ROW(PaymentSchedule3[[#Headers],[Beginning
Balance]])=1,LoanAmount,INDEX(PaymentSchedule3[Ending
Balance],ROW()-ROW(PaymentSchedule3[[#Headers],[Beginning
Balance]])-1)),"")</f>
        <v>143004.9100725922</v>
      </c>
      <c r="E247" s="60">
        <f>IF(PaymentSchedule3[[#This Row],[Payment Number]]&lt;&gt;"",ScheduledPayment,"")</f>
        <v>1373.1965917968894</v>
      </c>
      <c r="F24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47" s="59">
        <f>IF(PaymentSchedule3[[#This Row],[Payment Number]]&lt;&gt;"",PaymentSchedule3[[#This Row],[Total
Payment]]-PaymentSchedule3[[#This Row],[Interest]],"")</f>
        <v>474.64907350743511</v>
      </c>
      <c r="I247" s="61">
        <f>IF(PaymentSchedule3[[#This Row],[Payment Number]]&lt;&gt;"",PaymentSchedule3[[#This Row],[Beginning
Balance]]*(InterestRate/PaymentsPerYear),"")</f>
        <v>898.54751828945427</v>
      </c>
      <c r="J247" s="59">
        <f>IF(PaymentSchedule3[[#This Row],[Payment Number]]&lt;&gt;"",IF(PaymentSchedule3[[#This Row],[Scheduled Payment]]+PaymentSchedule3[[#This Row],[Extra
Payment]]&lt;=PaymentSchedule3[[#This Row],[Beginning
Balance]],PaymentSchedule3[[#This Row],[Beginning
Balance]]-PaymentSchedule3[[#This Row],[Principal]],0),"")</f>
        <v>142530.26099908477</v>
      </c>
      <c r="K247" s="61">
        <f>IF(PaymentSchedule3[[#This Row],[Payment Number]]&lt;&gt;"",SUM(INDEX(PaymentSchedule3[Interest],1,1):PaymentSchedule3[[#This Row],[Interest]]),"")</f>
        <v>262211.9043779943</v>
      </c>
    </row>
    <row r="248" spans="2:11" ht="32.1" customHeight="1" x14ac:dyDescent="0.2">
      <c r="B248" s="57">
        <f>IF(LoanIsGood,IF(ROW()-ROW(PaymentSchedule3[[#Headers],[Payment Number]])&gt;ScheduledNumberOfPayments,"",ROW()-ROW(PaymentSchedule3[[#Headers],[Payment Number]])),"")</f>
        <v>235</v>
      </c>
      <c r="C248" s="58">
        <f>IF(PaymentSchedule3[[#This Row],[Payment Number]]&lt;&gt;"",EOMONTH(LoanStartDate,ROW(PaymentSchedule3[[#This Row],[Payment Number]])-ROW(PaymentSchedule3[[#Headers],[Payment Number]])-2)+DAY(LoanStartDate),"")</f>
        <v>52413</v>
      </c>
      <c r="D248" s="59">
        <f>IF(PaymentSchedule3[[#This Row],[Payment Number]]&lt;&gt;"",IF(ROW()-ROW(PaymentSchedule3[[#Headers],[Beginning
Balance]])=1,LoanAmount,INDEX(PaymentSchedule3[Ending
Balance],ROW()-ROW(PaymentSchedule3[[#Headers],[Beginning
Balance]])-1)),"")</f>
        <v>142530.26099908477</v>
      </c>
      <c r="E248" s="60">
        <f>IF(PaymentSchedule3[[#This Row],[Payment Number]]&lt;&gt;"",ScheduledPayment,"")</f>
        <v>1373.1965917968894</v>
      </c>
      <c r="F24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48" s="59">
        <f>IF(PaymentSchedule3[[#This Row],[Payment Number]]&lt;&gt;"",PaymentSchedule3[[#This Row],[Total
Payment]]-PaymentSchedule3[[#This Row],[Interest]],"")</f>
        <v>477.63145185264023</v>
      </c>
      <c r="I248" s="61">
        <f>IF(PaymentSchedule3[[#This Row],[Payment Number]]&lt;&gt;"",PaymentSchedule3[[#This Row],[Beginning
Balance]]*(InterestRate/PaymentsPerYear),"")</f>
        <v>895.56513994424915</v>
      </c>
      <c r="J248" s="59">
        <f>IF(PaymentSchedule3[[#This Row],[Payment Number]]&lt;&gt;"",IF(PaymentSchedule3[[#This Row],[Scheduled Payment]]+PaymentSchedule3[[#This Row],[Extra
Payment]]&lt;=PaymentSchedule3[[#This Row],[Beginning
Balance]],PaymentSchedule3[[#This Row],[Beginning
Balance]]-PaymentSchedule3[[#This Row],[Principal]],0),"")</f>
        <v>142052.62954723212</v>
      </c>
      <c r="K248" s="61">
        <f>IF(PaymentSchedule3[[#This Row],[Payment Number]]&lt;&gt;"",SUM(INDEX(PaymentSchedule3[Interest],1,1):PaymentSchedule3[[#This Row],[Interest]]),"")</f>
        <v>263107.46951793856</v>
      </c>
    </row>
    <row r="249" spans="2:11" ht="32.1" customHeight="1" x14ac:dyDescent="0.2">
      <c r="B249" s="57">
        <f>IF(LoanIsGood,IF(ROW()-ROW(PaymentSchedule3[[#Headers],[Payment Number]])&gt;ScheduledNumberOfPayments,"",ROW()-ROW(PaymentSchedule3[[#Headers],[Payment Number]])),"")</f>
        <v>236</v>
      </c>
      <c r="C249" s="58">
        <f>IF(PaymentSchedule3[[#This Row],[Payment Number]]&lt;&gt;"",EOMONTH(LoanStartDate,ROW(PaymentSchedule3[[#This Row],[Payment Number]])-ROW(PaymentSchedule3[[#Headers],[Payment Number]])-2)+DAY(LoanStartDate),"")</f>
        <v>52444</v>
      </c>
      <c r="D249" s="59">
        <f>IF(PaymentSchedule3[[#This Row],[Payment Number]]&lt;&gt;"",IF(ROW()-ROW(PaymentSchedule3[[#Headers],[Beginning
Balance]])=1,LoanAmount,INDEX(PaymentSchedule3[Ending
Balance],ROW()-ROW(PaymentSchedule3[[#Headers],[Beginning
Balance]])-1)),"")</f>
        <v>142052.62954723212</v>
      </c>
      <c r="E249" s="60">
        <f>IF(PaymentSchedule3[[#This Row],[Payment Number]]&lt;&gt;"",ScheduledPayment,"")</f>
        <v>1373.1965917968894</v>
      </c>
      <c r="F24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49" s="59">
        <f>IF(PaymentSchedule3[[#This Row],[Payment Number]]&lt;&gt;"",PaymentSchedule3[[#This Row],[Total
Payment]]-PaymentSchedule3[[#This Row],[Interest]],"")</f>
        <v>480.63256947511434</v>
      </c>
      <c r="I249" s="61">
        <f>IF(PaymentSchedule3[[#This Row],[Payment Number]]&lt;&gt;"",PaymentSchedule3[[#This Row],[Beginning
Balance]]*(InterestRate/PaymentsPerYear),"")</f>
        <v>892.56402232177504</v>
      </c>
      <c r="J249" s="59">
        <f>IF(PaymentSchedule3[[#This Row],[Payment Number]]&lt;&gt;"",IF(PaymentSchedule3[[#This Row],[Scheduled Payment]]+PaymentSchedule3[[#This Row],[Extra
Payment]]&lt;=PaymentSchedule3[[#This Row],[Beginning
Balance]],PaymentSchedule3[[#This Row],[Beginning
Balance]]-PaymentSchedule3[[#This Row],[Principal]],0),"")</f>
        <v>141571.99697775699</v>
      </c>
      <c r="K249" s="61">
        <f>IF(PaymentSchedule3[[#This Row],[Payment Number]]&lt;&gt;"",SUM(INDEX(PaymentSchedule3[Interest],1,1):PaymentSchedule3[[#This Row],[Interest]]),"")</f>
        <v>264000.03354026034</v>
      </c>
    </row>
    <row r="250" spans="2:11" ht="32.1" customHeight="1" x14ac:dyDescent="0.2">
      <c r="B250" s="57">
        <f>IF(LoanIsGood,IF(ROW()-ROW(PaymentSchedule3[[#Headers],[Payment Number]])&gt;ScheduledNumberOfPayments,"",ROW()-ROW(PaymentSchedule3[[#Headers],[Payment Number]])),"")</f>
        <v>237</v>
      </c>
      <c r="C250" s="58">
        <f>IF(PaymentSchedule3[[#This Row],[Payment Number]]&lt;&gt;"",EOMONTH(LoanStartDate,ROW(PaymentSchedule3[[#This Row],[Payment Number]])-ROW(PaymentSchedule3[[#Headers],[Payment Number]])-2)+DAY(LoanStartDate),"")</f>
        <v>52475</v>
      </c>
      <c r="D250" s="59">
        <f>IF(PaymentSchedule3[[#This Row],[Payment Number]]&lt;&gt;"",IF(ROW()-ROW(PaymentSchedule3[[#Headers],[Beginning
Balance]])=1,LoanAmount,INDEX(PaymentSchedule3[Ending
Balance],ROW()-ROW(PaymentSchedule3[[#Headers],[Beginning
Balance]])-1)),"")</f>
        <v>141571.99697775699</v>
      </c>
      <c r="E250" s="60">
        <f>IF(PaymentSchedule3[[#This Row],[Payment Number]]&lt;&gt;"",ScheduledPayment,"")</f>
        <v>1373.1965917968894</v>
      </c>
      <c r="F25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50" s="59">
        <f>IF(PaymentSchedule3[[#This Row],[Payment Number]]&lt;&gt;"",PaymentSchedule3[[#This Row],[Total
Payment]]-PaymentSchedule3[[#This Row],[Interest]],"")</f>
        <v>483.65254411998308</v>
      </c>
      <c r="I250" s="61">
        <f>IF(PaymentSchedule3[[#This Row],[Payment Number]]&lt;&gt;"",PaymentSchedule3[[#This Row],[Beginning
Balance]]*(InterestRate/PaymentsPerYear),"")</f>
        <v>889.5440476769063</v>
      </c>
      <c r="J250" s="59">
        <f>IF(PaymentSchedule3[[#This Row],[Payment Number]]&lt;&gt;"",IF(PaymentSchedule3[[#This Row],[Scheduled Payment]]+PaymentSchedule3[[#This Row],[Extra
Payment]]&lt;=PaymentSchedule3[[#This Row],[Beginning
Balance]],PaymentSchedule3[[#This Row],[Beginning
Balance]]-PaymentSchedule3[[#This Row],[Principal]],0),"")</f>
        <v>141088.34443363702</v>
      </c>
      <c r="K250" s="61">
        <f>IF(PaymentSchedule3[[#This Row],[Payment Number]]&lt;&gt;"",SUM(INDEX(PaymentSchedule3[Interest],1,1):PaymentSchedule3[[#This Row],[Interest]]),"")</f>
        <v>264889.57758793724</v>
      </c>
    </row>
    <row r="251" spans="2:11" ht="32.1" customHeight="1" x14ac:dyDescent="0.2">
      <c r="B251" s="57">
        <f>IF(LoanIsGood,IF(ROW()-ROW(PaymentSchedule3[[#Headers],[Payment Number]])&gt;ScheduledNumberOfPayments,"",ROW()-ROW(PaymentSchedule3[[#Headers],[Payment Number]])),"")</f>
        <v>238</v>
      </c>
      <c r="C251" s="58">
        <f>IF(PaymentSchedule3[[#This Row],[Payment Number]]&lt;&gt;"",EOMONTH(LoanStartDate,ROW(PaymentSchedule3[[#This Row],[Payment Number]])-ROW(PaymentSchedule3[[#Headers],[Payment Number]])-2)+DAY(LoanStartDate),"")</f>
        <v>52505</v>
      </c>
      <c r="D251" s="59">
        <f>IF(PaymentSchedule3[[#This Row],[Payment Number]]&lt;&gt;"",IF(ROW()-ROW(PaymentSchedule3[[#Headers],[Beginning
Balance]])=1,LoanAmount,INDEX(PaymentSchedule3[Ending
Balance],ROW()-ROW(PaymentSchedule3[[#Headers],[Beginning
Balance]])-1)),"")</f>
        <v>141088.34443363702</v>
      </c>
      <c r="E251" s="60">
        <f>IF(PaymentSchedule3[[#This Row],[Payment Number]]&lt;&gt;"",ScheduledPayment,"")</f>
        <v>1373.1965917968894</v>
      </c>
      <c r="F25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51" s="59">
        <f>IF(PaymentSchedule3[[#This Row],[Payment Number]]&lt;&gt;"",PaymentSchedule3[[#This Row],[Total
Payment]]-PaymentSchedule3[[#This Row],[Interest]],"")</f>
        <v>486.69149427220361</v>
      </c>
      <c r="I251" s="61">
        <f>IF(PaymentSchedule3[[#This Row],[Payment Number]]&lt;&gt;"",PaymentSchedule3[[#This Row],[Beginning
Balance]]*(InterestRate/PaymentsPerYear),"")</f>
        <v>886.50509752468577</v>
      </c>
      <c r="J251" s="59">
        <f>IF(PaymentSchedule3[[#This Row],[Payment Number]]&lt;&gt;"",IF(PaymentSchedule3[[#This Row],[Scheduled Payment]]+PaymentSchedule3[[#This Row],[Extra
Payment]]&lt;=PaymentSchedule3[[#This Row],[Beginning
Balance]],PaymentSchedule3[[#This Row],[Beginning
Balance]]-PaymentSchedule3[[#This Row],[Principal]],0),"")</f>
        <v>140601.65293936481</v>
      </c>
      <c r="K251" s="61">
        <f>IF(PaymentSchedule3[[#This Row],[Payment Number]]&lt;&gt;"",SUM(INDEX(PaymentSchedule3[Interest],1,1):PaymentSchedule3[[#This Row],[Interest]]),"")</f>
        <v>265776.08268546191</v>
      </c>
    </row>
    <row r="252" spans="2:11" ht="32.1" customHeight="1" x14ac:dyDescent="0.2">
      <c r="B252" s="57">
        <f>IF(LoanIsGood,IF(ROW()-ROW(PaymentSchedule3[[#Headers],[Payment Number]])&gt;ScheduledNumberOfPayments,"",ROW()-ROW(PaymentSchedule3[[#Headers],[Payment Number]])),"")</f>
        <v>239</v>
      </c>
      <c r="C252" s="58">
        <f>IF(PaymentSchedule3[[#This Row],[Payment Number]]&lt;&gt;"",EOMONTH(LoanStartDate,ROW(PaymentSchedule3[[#This Row],[Payment Number]])-ROW(PaymentSchedule3[[#Headers],[Payment Number]])-2)+DAY(LoanStartDate),"")</f>
        <v>52536</v>
      </c>
      <c r="D252" s="59">
        <f>IF(PaymentSchedule3[[#This Row],[Payment Number]]&lt;&gt;"",IF(ROW()-ROW(PaymentSchedule3[[#Headers],[Beginning
Balance]])=1,LoanAmount,INDEX(PaymentSchedule3[Ending
Balance],ROW()-ROW(PaymentSchedule3[[#Headers],[Beginning
Balance]])-1)),"")</f>
        <v>140601.65293936481</v>
      </c>
      <c r="E252" s="60">
        <f>IF(PaymentSchedule3[[#This Row],[Payment Number]]&lt;&gt;"",ScheduledPayment,"")</f>
        <v>1373.1965917968894</v>
      </c>
      <c r="F25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52" s="59">
        <f>IF(PaymentSchedule3[[#This Row],[Payment Number]]&lt;&gt;"",PaymentSchedule3[[#This Row],[Total
Payment]]-PaymentSchedule3[[#This Row],[Interest]],"")</f>
        <v>489.74953916121399</v>
      </c>
      <c r="I252" s="61">
        <f>IF(PaymentSchedule3[[#This Row],[Payment Number]]&lt;&gt;"",PaymentSchedule3[[#This Row],[Beginning
Balance]]*(InterestRate/PaymentsPerYear),"")</f>
        <v>883.44705263567539</v>
      </c>
      <c r="J252" s="59">
        <f>IF(PaymentSchedule3[[#This Row],[Payment Number]]&lt;&gt;"",IF(PaymentSchedule3[[#This Row],[Scheduled Payment]]+PaymentSchedule3[[#This Row],[Extra
Payment]]&lt;=PaymentSchedule3[[#This Row],[Beginning
Balance]],PaymentSchedule3[[#This Row],[Beginning
Balance]]-PaymentSchedule3[[#This Row],[Principal]],0),"")</f>
        <v>140111.90340020359</v>
      </c>
      <c r="K252" s="61">
        <f>IF(PaymentSchedule3[[#This Row],[Payment Number]]&lt;&gt;"",SUM(INDEX(PaymentSchedule3[Interest],1,1):PaymentSchedule3[[#This Row],[Interest]]),"")</f>
        <v>266659.52973809757</v>
      </c>
    </row>
    <row r="253" spans="2:11" ht="32.1" customHeight="1" x14ac:dyDescent="0.2">
      <c r="B253" s="66">
        <f>IF(LoanIsGood,IF(ROW()-ROW(PaymentSchedule3[[#Headers],[Payment Number]])&gt;ScheduledNumberOfPayments,"",ROW()-ROW(PaymentSchedule3[[#Headers],[Payment Number]])),"")</f>
        <v>240</v>
      </c>
      <c r="C253" s="67">
        <f>IF(PaymentSchedule3[[#This Row],[Payment Number]]&lt;&gt;"",EOMONTH(LoanStartDate,ROW(PaymentSchedule3[[#This Row],[Payment Number]])-ROW(PaymentSchedule3[[#Headers],[Payment Number]])-2)+DAY(LoanStartDate),"")</f>
        <v>52566</v>
      </c>
      <c r="D253" s="68">
        <f>IF(PaymentSchedule3[[#This Row],[Payment Number]]&lt;&gt;"",IF(ROW()-ROW(PaymentSchedule3[[#Headers],[Beginning
Balance]])=1,LoanAmount,INDEX(PaymentSchedule3[Ending
Balance],ROW()-ROW(PaymentSchedule3[[#Headers],[Beginning
Balance]])-1)),"")</f>
        <v>140111.90340020359</v>
      </c>
      <c r="E253" s="69">
        <f>IF(PaymentSchedule3[[#This Row],[Payment Number]]&lt;&gt;"",ScheduledPayment,"")</f>
        <v>1373.1965917968894</v>
      </c>
      <c r="F253" s="68">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3" s="68">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53" s="68">
        <f>IF(PaymentSchedule3[[#This Row],[Payment Number]]&lt;&gt;"",PaymentSchedule3[[#This Row],[Total
Payment]]-PaymentSchedule3[[#This Row],[Interest]],"")</f>
        <v>492.82679876561019</v>
      </c>
      <c r="I253" s="70">
        <f>IF(PaymentSchedule3[[#This Row],[Payment Number]]&lt;&gt;"",PaymentSchedule3[[#This Row],[Beginning
Balance]]*(InterestRate/PaymentsPerYear),"")</f>
        <v>880.36979303127919</v>
      </c>
      <c r="J253" s="68">
        <f>IF(PaymentSchedule3[[#This Row],[Payment Number]]&lt;&gt;"",IF(PaymentSchedule3[[#This Row],[Scheduled Payment]]+PaymentSchedule3[[#This Row],[Extra
Payment]]&lt;=PaymentSchedule3[[#This Row],[Beginning
Balance]],PaymentSchedule3[[#This Row],[Beginning
Balance]]-PaymentSchedule3[[#This Row],[Principal]],0),"")</f>
        <v>139619.07660143799</v>
      </c>
      <c r="K253" s="70">
        <f>IF(PaymentSchedule3[[#This Row],[Payment Number]]&lt;&gt;"",SUM(INDEX(PaymentSchedule3[Interest],1,1):PaymentSchedule3[[#This Row],[Interest]]),"")</f>
        <v>267539.89953112887</v>
      </c>
    </row>
    <row r="254" spans="2:11" ht="32.1" customHeight="1" x14ac:dyDescent="0.2">
      <c r="B254" s="57">
        <f>IF(LoanIsGood,IF(ROW()-ROW(PaymentSchedule3[[#Headers],[Payment Number]])&gt;ScheduledNumberOfPayments,"",ROW()-ROW(PaymentSchedule3[[#Headers],[Payment Number]])),"")</f>
        <v>241</v>
      </c>
      <c r="C254" s="58">
        <f>IF(PaymentSchedule3[[#This Row],[Payment Number]]&lt;&gt;"",EOMONTH(LoanStartDate,ROW(PaymentSchedule3[[#This Row],[Payment Number]])-ROW(PaymentSchedule3[[#Headers],[Payment Number]])-2)+DAY(LoanStartDate),"")</f>
        <v>52597</v>
      </c>
      <c r="D254" s="59">
        <f>IF(PaymentSchedule3[[#This Row],[Payment Number]]&lt;&gt;"",IF(ROW()-ROW(PaymentSchedule3[[#Headers],[Beginning
Balance]])=1,LoanAmount,INDEX(PaymentSchedule3[Ending
Balance],ROW()-ROW(PaymentSchedule3[[#Headers],[Beginning
Balance]])-1)),"")</f>
        <v>139619.07660143799</v>
      </c>
      <c r="E254" s="60">
        <f>IF(PaymentSchedule3[[#This Row],[Payment Number]]&lt;&gt;"",ScheduledPayment,"")</f>
        <v>1373.1965917968894</v>
      </c>
      <c r="F25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54" s="59">
        <f>IF(PaymentSchedule3[[#This Row],[Payment Number]]&lt;&gt;"",PaymentSchedule3[[#This Row],[Total
Payment]]-PaymentSchedule3[[#This Row],[Interest]],"")</f>
        <v>495.92339381785405</v>
      </c>
      <c r="I254" s="61">
        <f>IF(PaymentSchedule3[[#This Row],[Payment Number]]&lt;&gt;"",PaymentSchedule3[[#This Row],[Beginning
Balance]]*(InterestRate/PaymentsPerYear),"")</f>
        <v>877.27319797903533</v>
      </c>
      <c r="J254" s="59">
        <f>IF(PaymentSchedule3[[#This Row],[Payment Number]]&lt;&gt;"",IF(PaymentSchedule3[[#This Row],[Scheduled Payment]]+PaymentSchedule3[[#This Row],[Extra
Payment]]&lt;=PaymentSchedule3[[#This Row],[Beginning
Balance]],PaymentSchedule3[[#This Row],[Beginning
Balance]]-PaymentSchedule3[[#This Row],[Principal]],0),"")</f>
        <v>139123.15320762014</v>
      </c>
      <c r="K254" s="61">
        <f>IF(PaymentSchedule3[[#This Row],[Payment Number]]&lt;&gt;"",SUM(INDEX(PaymentSchedule3[Interest],1,1):PaymentSchedule3[[#This Row],[Interest]]),"")</f>
        <v>268417.1727291079</v>
      </c>
    </row>
    <row r="255" spans="2:11" ht="32.1" customHeight="1" x14ac:dyDescent="0.2">
      <c r="B255" s="57">
        <f>IF(LoanIsGood,IF(ROW()-ROW(PaymentSchedule3[[#Headers],[Payment Number]])&gt;ScheduledNumberOfPayments,"",ROW()-ROW(PaymentSchedule3[[#Headers],[Payment Number]])),"")</f>
        <v>242</v>
      </c>
      <c r="C255" s="58">
        <f>IF(PaymentSchedule3[[#This Row],[Payment Number]]&lt;&gt;"",EOMONTH(LoanStartDate,ROW(PaymentSchedule3[[#This Row],[Payment Number]])-ROW(PaymentSchedule3[[#Headers],[Payment Number]])-2)+DAY(LoanStartDate),"")</f>
        <v>52628</v>
      </c>
      <c r="D255" s="59">
        <f>IF(PaymentSchedule3[[#This Row],[Payment Number]]&lt;&gt;"",IF(ROW()-ROW(PaymentSchedule3[[#Headers],[Beginning
Balance]])=1,LoanAmount,INDEX(PaymentSchedule3[Ending
Balance],ROW()-ROW(PaymentSchedule3[[#Headers],[Beginning
Balance]])-1)),"")</f>
        <v>139123.15320762014</v>
      </c>
      <c r="E255" s="60">
        <f>IF(PaymentSchedule3[[#This Row],[Payment Number]]&lt;&gt;"",ScheduledPayment,"")</f>
        <v>1373.1965917968894</v>
      </c>
      <c r="F25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55" s="59">
        <f>IF(PaymentSchedule3[[#This Row],[Payment Number]]&lt;&gt;"",PaymentSchedule3[[#This Row],[Total
Payment]]-PaymentSchedule3[[#This Row],[Interest]],"")</f>
        <v>499.03944580900964</v>
      </c>
      <c r="I255" s="61">
        <f>IF(PaymentSchedule3[[#This Row],[Payment Number]]&lt;&gt;"",PaymentSchedule3[[#This Row],[Beginning
Balance]]*(InterestRate/PaymentsPerYear),"")</f>
        <v>874.15714598787974</v>
      </c>
      <c r="J255" s="59">
        <f>IF(PaymentSchedule3[[#This Row],[Payment Number]]&lt;&gt;"",IF(PaymentSchedule3[[#This Row],[Scheduled Payment]]+PaymentSchedule3[[#This Row],[Extra
Payment]]&lt;=PaymentSchedule3[[#This Row],[Beginning
Balance]],PaymentSchedule3[[#This Row],[Beginning
Balance]]-PaymentSchedule3[[#This Row],[Principal]],0),"")</f>
        <v>138624.11376181114</v>
      </c>
      <c r="K255" s="61">
        <f>IF(PaymentSchedule3[[#This Row],[Payment Number]]&lt;&gt;"",SUM(INDEX(PaymentSchedule3[Interest],1,1):PaymentSchedule3[[#This Row],[Interest]]),"")</f>
        <v>269291.32987509581</v>
      </c>
    </row>
    <row r="256" spans="2:11" ht="32.1" customHeight="1" x14ac:dyDescent="0.2">
      <c r="B256" s="57">
        <f>IF(LoanIsGood,IF(ROW()-ROW(PaymentSchedule3[[#Headers],[Payment Number]])&gt;ScheduledNumberOfPayments,"",ROW()-ROW(PaymentSchedule3[[#Headers],[Payment Number]])),"")</f>
        <v>243</v>
      </c>
      <c r="C256" s="58">
        <f>IF(PaymentSchedule3[[#This Row],[Payment Number]]&lt;&gt;"",EOMONTH(LoanStartDate,ROW(PaymentSchedule3[[#This Row],[Payment Number]])-ROW(PaymentSchedule3[[#Headers],[Payment Number]])-2)+DAY(LoanStartDate),"")</f>
        <v>52657</v>
      </c>
      <c r="D256" s="59">
        <f>IF(PaymentSchedule3[[#This Row],[Payment Number]]&lt;&gt;"",IF(ROW()-ROW(PaymentSchedule3[[#Headers],[Beginning
Balance]])=1,LoanAmount,INDEX(PaymentSchedule3[Ending
Balance],ROW()-ROW(PaymentSchedule3[[#Headers],[Beginning
Balance]])-1)),"")</f>
        <v>138624.11376181114</v>
      </c>
      <c r="E256" s="60">
        <f>IF(PaymentSchedule3[[#This Row],[Payment Number]]&lt;&gt;"",ScheduledPayment,"")</f>
        <v>1373.1965917968894</v>
      </c>
      <c r="F25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56" s="59">
        <f>IF(PaymentSchedule3[[#This Row],[Payment Number]]&lt;&gt;"",PaymentSchedule3[[#This Row],[Total
Payment]]-PaymentSchedule3[[#This Row],[Interest]],"")</f>
        <v>502.17507699350949</v>
      </c>
      <c r="I256" s="61">
        <f>IF(PaymentSchedule3[[#This Row],[Payment Number]]&lt;&gt;"",PaymentSchedule3[[#This Row],[Beginning
Balance]]*(InterestRate/PaymentsPerYear),"")</f>
        <v>871.02151480337989</v>
      </c>
      <c r="J256" s="59">
        <f>IF(PaymentSchedule3[[#This Row],[Payment Number]]&lt;&gt;"",IF(PaymentSchedule3[[#This Row],[Scheduled Payment]]+PaymentSchedule3[[#This Row],[Extra
Payment]]&lt;=PaymentSchedule3[[#This Row],[Beginning
Balance]],PaymentSchedule3[[#This Row],[Beginning
Balance]]-PaymentSchedule3[[#This Row],[Principal]],0),"")</f>
        <v>138121.93868481764</v>
      </c>
      <c r="K256" s="61">
        <f>IF(PaymentSchedule3[[#This Row],[Payment Number]]&lt;&gt;"",SUM(INDEX(PaymentSchedule3[Interest],1,1):PaymentSchedule3[[#This Row],[Interest]]),"")</f>
        <v>270162.35138989921</v>
      </c>
    </row>
    <row r="257" spans="2:11" ht="32.1" customHeight="1" x14ac:dyDescent="0.2">
      <c r="B257" s="57">
        <f>IF(LoanIsGood,IF(ROW()-ROW(PaymentSchedule3[[#Headers],[Payment Number]])&gt;ScheduledNumberOfPayments,"",ROW()-ROW(PaymentSchedule3[[#Headers],[Payment Number]])),"")</f>
        <v>244</v>
      </c>
      <c r="C257" s="58">
        <f>IF(PaymentSchedule3[[#This Row],[Payment Number]]&lt;&gt;"",EOMONTH(LoanStartDate,ROW(PaymentSchedule3[[#This Row],[Payment Number]])-ROW(PaymentSchedule3[[#Headers],[Payment Number]])-2)+DAY(LoanStartDate),"")</f>
        <v>52688</v>
      </c>
      <c r="D257" s="59">
        <f>IF(PaymentSchedule3[[#This Row],[Payment Number]]&lt;&gt;"",IF(ROW()-ROW(PaymentSchedule3[[#Headers],[Beginning
Balance]])=1,LoanAmount,INDEX(PaymentSchedule3[Ending
Balance],ROW()-ROW(PaymentSchedule3[[#Headers],[Beginning
Balance]])-1)),"")</f>
        <v>138121.93868481764</v>
      </c>
      <c r="E257" s="60">
        <f>IF(PaymentSchedule3[[#This Row],[Payment Number]]&lt;&gt;"",ScheduledPayment,"")</f>
        <v>1373.1965917968894</v>
      </c>
      <c r="F25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57" s="59">
        <f>IF(PaymentSchedule3[[#This Row],[Payment Number]]&lt;&gt;"",PaymentSchedule3[[#This Row],[Total
Payment]]-PaymentSchedule3[[#This Row],[Interest]],"")</f>
        <v>505.33041039395198</v>
      </c>
      <c r="I257" s="61">
        <f>IF(PaymentSchedule3[[#This Row],[Payment Number]]&lt;&gt;"",PaymentSchedule3[[#This Row],[Beginning
Balance]]*(InterestRate/PaymentsPerYear),"")</f>
        <v>867.8661814029374</v>
      </c>
      <c r="J257" s="59">
        <f>IF(PaymentSchedule3[[#This Row],[Payment Number]]&lt;&gt;"",IF(PaymentSchedule3[[#This Row],[Scheduled Payment]]+PaymentSchedule3[[#This Row],[Extra
Payment]]&lt;=PaymentSchedule3[[#This Row],[Beginning
Balance]],PaymentSchedule3[[#This Row],[Beginning
Balance]]-PaymentSchedule3[[#This Row],[Principal]],0),"")</f>
        <v>137616.60827442369</v>
      </c>
      <c r="K257" s="61">
        <f>IF(PaymentSchedule3[[#This Row],[Payment Number]]&lt;&gt;"",SUM(INDEX(PaymentSchedule3[Interest],1,1):PaymentSchedule3[[#This Row],[Interest]]),"")</f>
        <v>271030.21757130214</v>
      </c>
    </row>
    <row r="258" spans="2:11" ht="32.1" customHeight="1" x14ac:dyDescent="0.2">
      <c r="B258" s="57">
        <f>IF(LoanIsGood,IF(ROW()-ROW(PaymentSchedule3[[#Headers],[Payment Number]])&gt;ScheduledNumberOfPayments,"",ROW()-ROW(PaymentSchedule3[[#Headers],[Payment Number]])),"")</f>
        <v>245</v>
      </c>
      <c r="C258" s="58">
        <f>IF(PaymentSchedule3[[#This Row],[Payment Number]]&lt;&gt;"",EOMONTH(LoanStartDate,ROW(PaymentSchedule3[[#This Row],[Payment Number]])-ROW(PaymentSchedule3[[#Headers],[Payment Number]])-2)+DAY(LoanStartDate),"")</f>
        <v>52718</v>
      </c>
      <c r="D258" s="59">
        <f>IF(PaymentSchedule3[[#This Row],[Payment Number]]&lt;&gt;"",IF(ROW()-ROW(PaymentSchedule3[[#Headers],[Beginning
Balance]])=1,LoanAmount,INDEX(PaymentSchedule3[Ending
Balance],ROW()-ROW(PaymentSchedule3[[#Headers],[Beginning
Balance]])-1)),"")</f>
        <v>137616.60827442369</v>
      </c>
      <c r="E258" s="60">
        <f>IF(PaymentSchedule3[[#This Row],[Payment Number]]&lt;&gt;"",ScheduledPayment,"")</f>
        <v>1373.1965917968894</v>
      </c>
      <c r="F25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58" s="59">
        <f>IF(PaymentSchedule3[[#This Row],[Payment Number]]&lt;&gt;"",PaymentSchedule3[[#This Row],[Total
Payment]]-PaymentSchedule3[[#This Row],[Interest]],"")</f>
        <v>508.50556980592728</v>
      </c>
      <c r="I258" s="61">
        <f>IF(PaymentSchedule3[[#This Row],[Payment Number]]&lt;&gt;"",PaymentSchedule3[[#This Row],[Beginning
Balance]]*(InterestRate/PaymentsPerYear),"")</f>
        <v>864.6910219909621</v>
      </c>
      <c r="J258" s="59">
        <f>IF(PaymentSchedule3[[#This Row],[Payment Number]]&lt;&gt;"",IF(PaymentSchedule3[[#This Row],[Scheduled Payment]]+PaymentSchedule3[[#This Row],[Extra
Payment]]&lt;=PaymentSchedule3[[#This Row],[Beginning
Balance]],PaymentSchedule3[[#This Row],[Beginning
Balance]]-PaymentSchedule3[[#This Row],[Principal]],0),"")</f>
        <v>137108.10270461778</v>
      </c>
      <c r="K258" s="61">
        <f>IF(PaymentSchedule3[[#This Row],[Payment Number]]&lt;&gt;"",SUM(INDEX(PaymentSchedule3[Interest],1,1):PaymentSchedule3[[#This Row],[Interest]]),"")</f>
        <v>271894.9085932931</v>
      </c>
    </row>
    <row r="259" spans="2:11" ht="32.1" customHeight="1" x14ac:dyDescent="0.2">
      <c r="B259" s="57">
        <f>IF(LoanIsGood,IF(ROW()-ROW(PaymentSchedule3[[#Headers],[Payment Number]])&gt;ScheduledNumberOfPayments,"",ROW()-ROW(PaymentSchedule3[[#Headers],[Payment Number]])),"")</f>
        <v>246</v>
      </c>
      <c r="C259" s="58">
        <f>IF(PaymentSchedule3[[#This Row],[Payment Number]]&lt;&gt;"",EOMONTH(LoanStartDate,ROW(PaymentSchedule3[[#This Row],[Payment Number]])-ROW(PaymentSchedule3[[#Headers],[Payment Number]])-2)+DAY(LoanStartDate),"")</f>
        <v>52749</v>
      </c>
      <c r="D259" s="59">
        <f>IF(PaymentSchedule3[[#This Row],[Payment Number]]&lt;&gt;"",IF(ROW()-ROW(PaymentSchedule3[[#Headers],[Beginning
Balance]])=1,LoanAmount,INDEX(PaymentSchedule3[Ending
Balance],ROW()-ROW(PaymentSchedule3[[#Headers],[Beginning
Balance]])-1)),"")</f>
        <v>137108.10270461778</v>
      </c>
      <c r="E259" s="60">
        <f>IF(PaymentSchedule3[[#This Row],[Payment Number]]&lt;&gt;"",ScheduledPayment,"")</f>
        <v>1373.1965917968894</v>
      </c>
      <c r="F25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59" s="59">
        <f>IF(PaymentSchedule3[[#This Row],[Payment Number]]&lt;&gt;"",PaymentSchedule3[[#This Row],[Total
Payment]]-PaymentSchedule3[[#This Row],[Interest]],"")</f>
        <v>511.70067980287445</v>
      </c>
      <c r="I259" s="61">
        <f>IF(PaymentSchedule3[[#This Row],[Payment Number]]&lt;&gt;"",PaymentSchedule3[[#This Row],[Beginning
Balance]]*(InterestRate/PaymentsPerYear),"")</f>
        <v>861.49591199401493</v>
      </c>
      <c r="J259" s="59">
        <f>IF(PaymentSchedule3[[#This Row],[Payment Number]]&lt;&gt;"",IF(PaymentSchedule3[[#This Row],[Scheduled Payment]]+PaymentSchedule3[[#This Row],[Extra
Payment]]&lt;=PaymentSchedule3[[#This Row],[Beginning
Balance]],PaymentSchedule3[[#This Row],[Beginning
Balance]]-PaymentSchedule3[[#This Row],[Principal]],0),"")</f>
        <v>136596.40202481489</v>
      </c>
      <c r="K259" s="61">
        <f>IF(PaymentSchedule3[[#This Row],[Payment Number]]&lt;&gt;"",SUM(INDEX(PaymentSchedule3[Interest],1,1):PaymentSchedule3[[#This Row],[Interest]]),"")</f>
        <v>272756.40450528712</v>
      </c>
    </row>
    <row r="260" spans="2:11" ht="32.1" customHeight="1" x14ac:dyDescent="0.2">
      <c r="B260" s="57">
        <f>IF(LoanIsGood,IF(ROW()-ROW(PaymentSchedule3[[#Headers],[Payment Number]])&gt;ScheduledNumberOfPayments,"",ROW()-ROW(PaymentSchedule3[[#Headers],[Payment Number]])),"")</f>
        <v>247</v>
      </c>
      <c r="C260" s="58">
        <f>IF(PaymentSchedule3[[#This Row],[Payment Number]]&lt;&gt;"",EOMONTH(LoanStartDate,ROW(PaymentSchedule3[[#This Row],[Payment Number]])-ROW(PaymentSchedule3[[#Headers],[Payment Number]])-2)+DAY(LoanStartDate),"")</f>
        <v>52779</v>
      </c>
      <c r="D260" s="59">
        <f>IF(PaymentSchedule3[[#This Row],[Payment Number]]&lt;&gt;"",IF(ROW()-ROW(PaymentSchedule3[[#Headers],[Beginning
Balance]])=1,LoanAmount,INDEX(PaymentSchedule3[Ending
Balance],ROW()-ROW(PaymentSchedule3[[#Headers],[Beginning
Balance]])-1)),"")</f>
        <v>136596.40202481489</v>
      </c>
      <c r="E260" s="60">
        <f>IF(PaymentSchedule3[[#This Row],[Payment Number]]&lt;&gt;"",ScheduledPayment,"")</f>
        <v>1373.1965917968894</v>
      </c>
      <c r="F26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60" s="59">
        <f>IF(PaymentSchedule3[[#This Row],[Payment Number]]&lt;&gt;"",PaymentSchedule3[[#This Row],[Total
Payment]]-PaymentSchedule3[[#This Row],[Interest]],"")</f>
        <v>514.91586574096925</v>
      </c>
      <c r="I260" s="61">
        <f>IF(PaymentSchedule3[[#This Row],[Payment Number]]&lt;&gt;"",PaymentSchedule3[[#This Row],[Beginning
Balance]]*(InterestRate/PaymentsPerYear),"")</f>
        <v>858.28072605592013</v>
      </c>
      <c r="J260" s="59">
        <f>IF(PaymentSchedule3[[#This Row],[Payment Number]]&lt;&gt;"",IF(PaymentSchedule3[[#This Row],[Scheduled Payment]]+PaymentSchedule3[[#This Row],[Extra
Payment]]&lt;=PaymentSchedule3[[#This Row],[Beginning
Balance]],PaymentSchedule3[[#This Row],[Beginning
Balance]]-PaymentSchedule3[[#This Row],[Principal]],0),"")</f>
        <v>136081.48615907392</v>
      </c>
      <c r="K260" s="61">
        <f>IF(PaymentSchedule3[[#This Row],[Payment Number]]&lt;&gt;"",SUM(INDEX(PaymentSchedule3[Interest],1,1):PaymentSchedule3[[#This Row],[Interest]]),"")</f>
        <v>273614.68523134303</v>
      </c>
    </row>
    <row r="261" spans="2:11" ht="32.1" customHeight="1" x14ac:dyDescent="0.2">
      <c r="B261" s="57">
        <f>IF(LoanIsGood,IF(ROW()-ROW(PaymentSchedule3[[#Headers],[Payment Number]])&gt;ScheduledNumberOfPayments,"",ROW()-ROW(PaymentSchedule3[[#Headers],[Payment Number]])),"")</f>
        <v>248</v>
      </c>
      <c r="C261" s="58">
        <f>IF(PaymentSchedule3[[#This Row],[Payment Number]]&lt;&gt;"",EOMONTH(LoanStartDate,ROW(PaymentSchedule3[[#This Row],[Payment Number]])-ROW(PaymentSchedule3[[#Headers],[Payment Number]])-2)+DAY(LoanStartDate),"")</f>
        <v>52810</v>
      </c>
      <c r="D261" s="59">
        <f>IF(PaymentSchedule3[[#This Row],[Payment Number]]&lt;&gt;"",IF(ROW()-ROW(PaymentSchedule3[[#Headers],[Beginning
Balance]])=1,LoanAmount,INDEX(PaymentSchedule3[Ending
Balance],ROW()-ROW(PaymentSchedule3[[#Headers],[Beginning
Balance]])-1)),"")</f>
        <v>136081.48615907392</v>
      </c>
      <c r="E261" s="60">
        <f>IF(PaymentSchedule3[[#This Row],[Payment Number]]&lt;&gt;"",ScheduledPayment,"")</f>
        <v>1373.1965917968894</v>
      </c>
      <c r="F26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61" s="59">
        <f>IF(PaymentSchedule3[[#This Row],[Payment Number]]&lt;&gt;"",PaymentSchedule3[[#This Row],[Total
Payment]]-PaymentSchedule3[[#This Row],[Interest]],"")</f>
        <v>518.15125376404171</v>
      </c>
      <c r="I261" s="61">
        <f>IF(PaymentSchedule3[[#This Row],[Payment Number]]&lt;&gt;"",PaymentSchedule3[[#This Row],[Beginning
Balance]]*(InterestRate/PaymentsPerYear),"")</f>
        <v>855.04533803284767</v>
      </c>
      <c r="J261" s="59">
        <f>IF(PaymentSchedule3[[#This Row],[Payment Number]]&lt;&gt;"",IF(PaymentSchedule3[[#This Row],[Scheduled Payment]]+PaymentSchedule3[[#This Row],[Extra
Payment]]&lt;=PaymentSchedule3[[#This Row],[Beginning
Balance]],PaymentSchedule3[[#This Row],[Beginning
Balance]]-PaymentSchedule3[[#This Row],[Principal]],0),"")</f>
        <v>135563.33490530986</v>
      </c>
      <c r="K261" s="61">
        <f>IF(PaymentSchedule3[[#This Row],[Payment Number]]&lt;&gt;"",SUM(INDEX(PaymentSchedule3[Interest],1,1):PaymentSchedule3[[#This Row],[Interest]]),"")</f>
        <v>274469.73056937585</v>
      </c>
    </row>
    <row r="262" spans="2:11" ht="32.1" customHeight="1" x14ac:dyDescent="0.2">
      <c r="B262" s="57">
        <f>IF(LoanIsGood,IF(ROW()-ROW(PaymentSchedule3[[#Headers],[Payment Number]])&gt;ScheduledNumberOfPayments,"",ROW()-ROW(PaymentSchedule3[[#Headers],[Payment Number]])),"")</f>
        <v>249</v>
      </c>
      <c r="C262" s="58">
        <f>IF(PaymentSchedule3[[#This Row],[Payment Number]]&lt;&gt;"",EOMONTH(LoanStartDate,ROW(PaymentSchedule3[[#This Row],[Payment Number]])-ROW(PaymentSchedule3[[#Headers],[Payment Number]])-2)+DAY(LoanStartDate),"")</f>
        <v>52841</v>
      </c>
      <c r="D262" s="59">
        <f>IF(PaymentSchedule3[[#This Row],[Payment Number]]&lt;&gt;"",IF(ROW()-ROW(PaymentSchedule3[[#Headers],[Beginning
Balance]])=1,LoanAmount,INDEX(PaymentSchedule3[Ending
Balance],ROW()-ROW(PaymentSchedule3[[#Headers],[Beginning
Balance]])-1)),"")</f>
        <v>135563.33490530986</v>
      </c>
      <c r="E262" s="60">
        <f>IF(PaymentSchedule3[[#This Row],[Payment Number]]&lt;&gt;"",ScheduledPayment,"")</f>
        <v>1373.1965917968894</v>
      </c>
      <c r="F26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62" s="59">
        <f>IF(PaymentSchedule3[[#This Row],[Payment Number]]&lt;&gt;"",PaymentSchedule3[[#This Row],[Total
Payment]]-PaymentSchedule3[[#This Row],[Interest]],"")</f>
        <v>521.40697080852578</v>
      </c>
      <c r="I262" s="61">
        <f>IF(PaymentSchedule3[[#This Row],[Payment Number]]&lt;&gt;"",PaymentSchedule3[[#This Row],[Beginning
Balance]]*(InterestRate/PaymentsPerYear),"")</f>
        <v>851.78962098836359</v>
      </c>
      <c r="J262" s="59">
        <f>IF(PaymentSchedule3[[#This Row],[Payment Number]]&lt;&gt;"",IF(PaymentSchedule3[[#This Row],[Scheduled Payment]]+PaymentSchedule3[[#This Row],[Extra
Payment]]&lt;=PaymentSchedule3[[#This Row],[Beginning
Balance]],PaymentSchedule3[[#This Row],[Beginning
Balance]]-PaymentSchedule3[[#This Row],[Principal]],0),"")</f>
        <v>135041.92793450135</v>
      </c>
      <c r="K262" s="61">
        <f>IF(PaymentSchedule3[[#This Row],[Payment Number]]&lt;&gt;"",SUM(INDEX(PaymentSchedule3[Interest],1,1):PaymentSchedule3[[#This Row],[Interest]]),"")</f>
        <v>275321.52019036422</v>
      </c>
    </row>
    <row r="263" spans="2:11" ht="32.1" customHeight="1" x14ac:dyDescent="0.2">
      <c r="B263" s="57">
        <f>IF(LoanIsGood,IF(ROW()-ROW(PaymentSchedule3[[#Headers],[Payment Number]])&gt;ScheduledNumberOfPayments,"",ROW()-ROW(PaymentSchedule3[[#Headers],[Payment Number]])),"")</f>
        <v>250</v>
      </c>
      <c r="C263" s="58">
        <f>IF(PaymentSchedule3[[#This Row],[Payment Number]]&lt;&gt;"",EOMONTH(LoanStartDate,ROW(PaymentSchedule3[[#This Row],[Payment Number]])-ROW(PaymentSchedule3[[#Headers],[Payment Number]])-2)+DAY(LoanStartDate),"")</f>
        <v>52871</v>
      </c>
      <c r="D263" s="59">
        <f>IF(PaymentSchedule3[[#This Row],[Payment Number]]&lt;&gt;"",IF(ROW()-ROW(PaymentSchedule3[[#Headers],[Beginning
Balance]])=1,LoanAmount,INDEX(PaymentSchedule3[Ending
Balance],ROW()-ROW(PaymentSchedule3[[#Headers],[Beginning
Balance]])-1)),"")</f>
        <v>135041.92793450135</v>
      </c>
      <c r="E263" s="60">
        <f>IF(PaymentSchedule3[[#This Row],[Payment Number]]&lt;&gt;"",ScheduledPayment,"")</f>
        <v>1373.1965917968894</v>
      </c>
      <c r="F26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63" s="59">
        <f>IF(PaymentSchedule3[[#This Row],[Payment Number]]&lt;&gt;"",PaymentSchedule3[[#This Row],[Total
Payment]]-PaymentSchedule3[[#This Row],[Interest]],"")</f>
        <v>524.68314460843931</v>
      </c>
      <c r="I263" s="61">
        <f>IF(PaymentSchedule3[[#This Row],[Payment Number]]&lt;&gt;"",PaymentSchedule3[[#This Row],[Beginning
Balance]]*(InterestRate/PaymentsPerYear),"")</f>
        <v>848.51344718845007</v>
      </c>
      <c r="J263" s="59">
        <f>IF(PaymentSchedule3[[#This Row],[Payment Number]]&lt;&gt;"",IF(PaymentSchedule3[[#This Row],[Scheduled Payment]]+PaymentSchedule3[[#This Row],[Extra
Payment]]&lt;=PaymentSchedule3[[#This Row],[Beginning
Balance]],PaymentSchedule3[[#This Row],[Beginning
Balance]]-PaymentSchedule3[[#This Row],[Principal]],0),"")</f>
        <v>134517.24478989292</v>
      </c>
      <c r="K263" s="61">
        <f>IF(PaymentSchedule3[[#This Row],[Payment Number]]&lt;&gt;"",SUM(INDEX(PaymentSchedule3[Interest],1,1):PaymentSchedule3[[#This Row],[Interest]]),"")</f>
        <v>276170.03363755264</v>
      </c>
    </row>
    <row r="264" spans="2:11" ht="32.1" customHeight="1" x14ac:dyDescent="0.2">
      <c r="B264" s="57">
        <f>IF(LoanIsGood,IF(ROW()-ROW(PaymentSchedule3[[#Headers],[Payment Number]])&gt;ScheduledNumberOfPayments,"",ROW()-ROW(PaymentSchedule3[[#Headers],[Payment Number]])),"")</f>
        <v>251</v>
      </c>
      <c r="C264" s="58">
        <f>IF(PaymentSchedule3[[#This Row],[Payment Number]]&lt;&gt;"",EOMONTH(LoanStartDate,ROW(PaymentSchedule3[[#This Row],[Payment Number]])-ROW(PaymentSchedule3[[#Headers],[Payment Number]])-2)+DAY(LoanStartDate),"")</f>
        <v>52902</v>
      </c>
      <c r="D264" s="59">
        <f>IF(PaymentSchedule3[[#This Row],[Payment Number]]&lt;&gt;"",IF(ROW()-ROW(PaymentSchedule3[[#Headers],[Beginning
Balance]])=1,LoanAmount,INDEX(PaymentSchedule3[Ending
Balance],ROW()-ROW(PaymentSchedule3[[#Headers],[Beginning
Balance]])-1)),"")</f>
        <v>134517.24478989292</v>
      </c>
      <c r="E264" s="60">
        <f>IF(PaymentSchedule3[[#This Row],[Payment Number]]&lt;&gt;"",ScheduledPayment,"")</f>
        <v>1373.1965917968894</v>
      </c>
      <c r="F26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64" s="59">
        <f>IF(PaymentSchedule3[[#This Row],[Payment Number]]&lt;&gt;"",PaymentSchedule3[[#This Row],[Total
Payment]]-PaymentSchedule3[[#This Row],[Interest]],"")</f>
        <v>527.97990370039565</v>
      </c>
      <c r="I264" s="61">
        <f>IF(PaymentSchedule3[[#This Row],[Payment Number]]&lt;&gt;"",PaymentSchedule3[[#This Row],[Beginning
Balance]]*(InterestRate/PaymentsPerYear),"")</f>
        <v>845.21668809649373</v>
      </c>
      <c r="J264" s="59">
        <f>IF(PaymentSchedule3[[#This Row],[Payment Number]]&lt;&gt;"",IF(PaymentSchedule3[[#This Row],[Scheduled Payment]]+PaymentSchedule3[[#This Row],[Extra
Payment]]&lt;=PaymentSchedule3[[#This Row],[Beginning
Balance]],PaymentSchedule3[[#This Row],[Beginning
Balance]]-PaymentSchedule3[[#This Row],[Principal]],0),"")</f>
        <v>133989.26488619254</v>
      </c>
      <c r="K264" s="61">
        <f>IF(PaymentSchedule3[[#This Row],[Payment Number]]&lt;&gt;"",SUM(INDEX(PaymentSchedule3[Interest],1,1):PaymentSchedule3[[#This Row],[Interest]]),"")</f>
        <v>277015.2503256491</v>
      </c>
    </row>
    <row r="265" spans="2:11" ht="32.1" customHeight="1" x14ac:dyDescent="0.2">
      <c r="B265" s="57">
        <f>IF(LoanIsGood,IF(ROW()-ROW(PaymentSchedule3[[#Headers],[Payment Number]])&gt;ScheduledNumberOfPayments,"",ROW()-ROW(PaymentSchedule3[[#Headers],[Payment Number]])),"")</f>
        <v>252</v>
      </c>
      <c r="C265" s="58">
        <f>IF(PaymentSchedule3[[#This Row],[Payment Number]]&lt;&gt;"",EOMONTH(LoanStartDate,ROW(PaymentSchedule3[[#This Row],[Payment Number]])-ROW(PaymentSchedule3[[#Headers],[Payment Number]])-2)+DAY(LoanStartDate),"")</f>
        <v>52932</v>
      </c>
      <c r="D265" s="59">
        <f>IF(PaymentSchedule3[[#This Row],[Payment Number]]&lt;&gt;"",IF(ROW()-ROW(PaymentSchedule3[[#Headers],[Beginning
Balance]])=1,LoanAmount,INDEX(PaymentSchedule3[Ending
Balance],ROW()-ROW(PaymentSchedule3[[#Headers],[Beginning
Balance]])-1)),"")</f>
        <v>133989.26488619254</v>
      </c>
      <c r="E265" s="60">
        <f>IF(PaymentSchedule3[[#This Row],[Payment Number]]&lt;&gt;"",ScheduledPayment,"")</f>
        <v>1373.1965917968894</v>
      </c>
      <c r="F26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65" s="59">
        <f>IF(PaymentSchedule3[[#This Row],[Payment Number]]&lt;&gt;"",PaymentSchedule3[[#This Row],[Total
Payment]]-PaymentSchedule3[[#This Row],[Interest]],"")</f>
        <v>531.29737742864631</v>
      </c>
      <c r="I265" s="61">
        <f>IF(PaymentSchedule3[[#This Row],[Payment Number]]&lt;&gt;"",PaymentSchedule3[[#This Row],[Beginning
Balance]]*(InterestRate/PaymentsPerYear),"")</f>
        <v>841.89921436824307</v>
      </c>
      <c r="J265" s="59">
        <f>IF(PaymentSchedule3[[#This Row],[Payment Number]]&lt;&gt;"",IF(PaymentSchedule3[[#This Row],[Scheduled Payment]]+PaymentSchedule3[[#This Row],[Extra
Payment]]&lt;=PaymentSchedule3[[#This Row],[Beginning
Balance]],PaymentSchedule3[[#This Row],[Beginning
Balance]]-PaymentSchedule3[[#This Row],[Principal]],0),"")</f>
        <v>133457.96750876389</v>
      </c>
      <c r="K265" s="61">
        <f>IF(PaymentSchedule3[[#This Row],[Payment Number]]&lt;&gt;"",SUM(INDEX(PaymentSchedule3[Interest],1,1):PaymentSchedule3[[#This Row],[Interest]]),"")</f>
        <v>277857.14954001736</v>
      </c>
    </row>
    <row r="266" spans="2:11" ht="32.1" customHeight="1" x14ac:dyDescent="0.2">
      <c r="B266" s="57">
        <f>IF(LoanIsGood,IF(ROW()-ROW(PaymentSchedule3[[#Headers],[Payment Number]])&gt;ScheduledNumberOfPayments,"",ROW()-ROW(PaymentSchedule3[[#Headers],[Payment Number]])),"")</f>
        <v>253</v>
      </c>
      <c r="C266" s="58">
        <f>IF(PaymentSchedule3[[#This Row],[Payment Number]]&lt;&gt;"",EOMONTH(LoanStartDate,ROW(PaymentSchedule3[[#This Row],[Payment Number]])-ROW(PaymentSchedule3[[#Headers],[Payment Number]])-2)+DAY(LoanStartDate),"")</f>
        <v>52963</v>
      </c>
      <c r="D266" s="59">
        <f>IF(PaymentSchedule3[[#This Row],[Payment Number]]&lt;&gt;"",IF(ROW()-ROW(PaymentSchedule3[[#Headers],[Beginning
Balance]])=1,LoanAmount,INDEX(PaymentSchedule3[Ending
Balance],ROW()-ROW(PaymentSchedule3[[#Headers],[Beginning
Balance]])-1)),"")</f>
        <v>133457.96750876389</v>
      </c>
      <c r="E266" s="60">
        <f>IF(PaymentSchedule3[[#This Row],[Payment Number]]&lt;&gt;"",ScheduledPayment,"")</f>
        <v>1373.1965917968894</v>
      </c>
      <c r="F26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66" s="59">
        <f>IF(PaymentSchedule3[[#This Row],[Payment Number]]&lt;&gt;"",PaymentSchedule3[[#This Row],[Total
Payment]]-PaymentSchedule3[[#This Row],[Interest]],"")</f>
        <v>534.63569595015633</v>
      </c>
      <c r="I266" s="61">
        <f>IF(PaymentSchedule3[[#This Row],[Payment Number]]&lt;&gt;"",PaymentSchedule3[[#This Row],[Beginning
Balance]]*(InterestRate/PaymentsPerYear),"")</f>
        <v>838.56089584673305</v>
      </c>
      <c r="J266" s="59">
        <f>IF(PaymentSchedule3[[#This Row],[Payment Number]]&lt;&gt;"",IF(PaymentSchedule3[[#This Row],[Scheduled Payment]]+PaymentSchedule3[[#This Row],[Extra
Payment]]&lt;=PaymentSchedule3[[#This Row],[Beginning
Balance]],PaymentSchedule3[[#This Row],[Beginning
Balance]]-PaymentSchedule3[[#This Row],[Principal]],0),"")</f>
        <v>132923.33181281373</v>
      </c>
      <c r="K266" s="61">
        <f>IF(PaymentSchedule3[[#This Row],[Payment Number]]&lt;&gt;"",SUM(INDEX(PaymentSchedule3[Interest],1,1):PaymentSchedule3[[#This Row],[Interest]]),"")</f>
        <v>278695.71043586411</v>
      </c>
    </row>
    <row r="267" spans="2:11" ht="32.1" customHeight="1" x14ac:dyDescent="0.2">
      <c r="B267" s="57">
        <f>IF(LoanIsGood,IF(ROW()-ROW(PaymentSchedule3[[#Headers],[Payment Number]])&gt;ScheduledNumberOfPayments,"",ROW()-ROW(PaymentSchedule3[[#Headers],[Payment Number]])),"")</f>
        <v>254</v>
      </c>
      <c r="C267" s="58">
        <f>IF(PaymentSchedule3[[#This Row],[Payment Number]]&lt;&gt;"",EOMONTH(LoanStartDate,ROW(PaymentSchedule3[[#This Row],[Payment Number]])-ROW(PaymentSchedule3[[#Headers],[Payment Number]])-2)+DAY(LoanStartDate),"")</f>
        <v>52994</v>
      </c>
      <c r="D267" s="59">
        <f>IF(PaymentSchedule3[[#This Row],[Payment Number]]&lt;&gt;"",IF(ROW()-ROW(PaymentSchedule3[[#Headers],[Beginning
Balance]])=1,LoanAmount,INDEX(PaymentSchedule3[Ending
Balance],ROW()-ROW(PaymentSchedule3[[#Headers],[Beginning
Balance]])-1)),"")</f>
        <v>132923.33181281373</v>
      </c>
      <c r="E267" s="60">
        <f>IF(PaymentSchedule3[[#This Row],[Payment Number]]&lt;&gt;"",ScheduledPayment,"")</f>
        <v>1373.1965917968894</v>
      </c>
      <c r="F26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67" s="59">
        <f>IF(PaymentSchedule3[[#This Row],[Payment Number]]&lt;&gt;"",PaymentSchedule3[[#This Row],[Total
Payment]]-PaymentSchedule3[[#This Row],[Interest]],"")</f>
        <v>537.99499023970986</v>
      </c>
      <c r="I267" s="61">
        <f>IF(PaymentSchedule3[[#This Row],[Payment Number]]&lt;&gt;"",PaymentSchedule3[[#This Row],[Beginning
Balance]]*(InterestRate/PaymentsPerYear),"")</f>
        <v>835.20160155717952</v>
      </c>
      <c r="J267" s="59">
        <f>IF(PaymentSchedule3[[#This Row],[Payment Number]]&lt;&gt;"",IF(PaymentSchedule3[[#This Row],[Scheduled Payment]]+PaymentSchedule3[[#This Row],[Extra
Payment]]&lt;=PaymentSchedule3[[#This Row],[Beginning
Balance]],PaymentSchedule3[[#This Row],[Beginning
Balance]]-PaymentSchedule3[[#This Row],[Principal]],0),"")</f>
        <v>132385.33682257403</v>
      </c>
      <c r="K267" s="61">
        <f>IF(PaymentSchedule3[[#This Row],[Payment Number]]&lt;&gt;"",SUM(INDEX(PaymentSchedule3[Interest],1,1):PaymentSchedule3[[#This Row],[Interest]]),"")</f>
        <v>279530.91203742131</v>
      </c>
    </row>
    <row r="268" spans="2:11" ht="32.1" customHeight="1" x14ac:dyDescent="0.2">
      <c r="B268" s="57">
        <f>IF(LoanIsGood,IF(ROW()-ROW(PaymentSchedule3[[#Headers],[Payment Number]])&gt;ScheduledNumberOfPayments,"",ROW()-ROW(PaymentSchedule3[[#Headers],[Payment Number]])),"")</f>
        <v>255</v>
      </c>
      <c r="C268" s="58">
        <f>IF(PaymentSchedule3[[#This Row],[Payment Number]]&lt;&gt;"",EOMONTH(LoanStartDate,ROW(PaymentSchedule3[[#This Row],[Payment Number]])-ROW(PaymentSchedule3[[#Headers],[Payment Number]])-2)+DAY(LoanStartDate),"")</f>
        <v>53022</v>
      </c>
      <c r="D268" s="59">
        <f>IF(PaymentSchedule3[[#This Row],[Payment Number]]&lt;&gt;"",IF(ROW()-ROW(PaymentSchedule3[[#Headers],[Beginning
Balance]])=1,LoanAmount,INDEX(PaymentSchedule3[Ending
Balance],ROW()-ROW(PaymentSchedule3[[#Headers],[Beginning
Balance]])-1)),"")</f>
        <v>132385.33682257403</v>
      </c>
      <c r="E268" s="60">
        <f>IF(PaymentSchedule3[[#This Row],[Payment Number]]&lt;&gt;"",ScheduledPayment,"")</f>
        <v>1373.1965917968894</v>
      </c>
      <c r="F26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68" s="59">
        <f>IF(PaymentSchedule3[[#This Row],[Payment Number]]&lt;&gt;"",PaymentSchedule3[[#This Row],[Total
Payment]]-PaymentSchedule3[[#This Row],[Interest]],"")</f>
        <v>541.37539209504939</v>
      </c>
      <c r="I268" s="61">
        <f>IF(PaymentSchedule3[[#This Row],[Payment Number]]&lt;&gt;"",PaymentSchedule3[[#This Row],[Beginning
Balance]]*(InterestRate/PaymentsPerYear),"")</f>
        <v>831.82119970183999</v>
      </c>
      <c r="J268" s="59">
        <f>IF(PaymentSchedule3[[#This Row],[Payment Number]]&lt;&gt;"",IF(PaymentSchedule3[[#This Row],[Scheduled Payment]]+PaymentSchedule3[[#This Row],[Extra
Payment]]&lt;=PaymentSchedule3[[#This Row],[Beginning
Balance]],PaymentSchedule3[[#This Row],[Beginning
Balance]]-PaymentSchedule3[[#This Row],[Principal]],0),"")</f>
        <v>131843.96143047899</v>
      </c>
      <c r="K268" s="61">
        <f>IF(PaymentSchedule3[[#This Row],[Payment Number]]&lt;&gt;"",SUM(INDEX(PaymentSchedule3[Interest],1,1):PaymentSchedule3[[#This Row],[Interest]]),"")</f>
        <v>280362.73323712318</v>
      </c>
    </row>
    <row r="269" spans="2:11" ht="32.1" customHeight="1" x14ac:dyDescent="0.2">
      <c r="B269" s="57">
        <f>IF(LoanIsGood,IF(ROW()-ROW(PaymentSchedule3[[#Headers],[Payment Number]])&gt;ScheduledNumberOfPayments,"",ROW()-ROW(PaymentSchedule3[[#Headers],[Payment Number]])),"")</f>
        <v>256</v>
      </c>
      <c r="C269" s="58">
        <f>IF(PaymentSchedule3[[#This Row],[Payment Number]]&lt;&gt;"",EOMONTH(LoanStartDate,ROW(PaymentSchedule3[[#This Row],[Payment Number]])-ROW(PaymentSchedule3[[#Headers],[Payment Number]])-2)+DAY(LoanStartDate),"")</f>
        <v>53053</v>
      </c>
      <c r="D269" s="59">
        <f>IF(PaymentSchedule3[[#This Row],[Payment Number]]&lt;&gt;"",IF(ROW()-ROW(PaymentSchedule3[[#Headers],[Beginning
Balance]])=1,LoanAmount,INDEX(PaymentSchedule3[Ending
Balance],ROW()-ROW(PaymentSchedule3[[#Headers],[Beginning
Balance]])-1)),"")</f>
        <v>131843.96143047899</v>
      </c>
      <c r="E269" s="60">
        <f>IF(PaymentSchedule3[[#This Row],[Payment Number]]&lt;&gt;"",ScheduledPayment,"")</f>
        <v>1373.1965917968894</v>
      </c>
      <c r="F26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6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69" s="59">
        <f>IF(PaymentSchedule3[[#This Row],[Payment Number]]&lt;&gt;"",PaymentSchedule3[[#This Row],[Total
Payment]]-PaymentSchedule3[[#This Row],[Interest]],"")</f>
        <v>544.77703414204655</v>
      </c>
      <c r="I269" s="61">
        <f>IF(PaymentSchedule3[[#This Row],[Payment Number]]&lt;&gt;"",PaymentSchedule3[[#This Row],[Beginning
Balance]]*(InterestRate/PaymentsPerYear),"")</f>
        <v>828.41955765484283</v>
      </c>
      <c r="J269" s="59">
        <f>IF(PaymentSchedule3[[#This Row],[Payment Number]]&lt;&gt;"",IF(PaymentSchedule3[[#This Row],[Scheduled Payment]]+PaymentSchedule3[[#This Row],[Extra
Payment]]&lt;=PaymentSchedule3[[#This Row],[Beginning
Balance]],PaymentSchedule3[[#This Row],[Beginning
Balance]]-PaymentSchedule3[[#This Row],[Principal]],0),"")</f>
        <v>131299.18439633693</v>
      </c>
      <c r="K269" s="61">
        <f>IF(PaymentSchedule3[[#This Row],[Payment Number]]&lt;&gt;"",SUM(INDEX(PaymentSchedule3[Interest],1,1):PaymentSchedule3[[#This Row],[Interest]]),"")</f>
        <v>281191.152794778</v>
      </c>
    </row>
    <row r="270" spans="2:11" ht="32.1" customHeight="1" x14ac:dyDescent="0.2">
      <c r="B270" s="57">
        <f>IF(LoanIsGood,IF(ROW()-ROW(PaymentSchedule3[[#Headers],[Payment Number]])&gt;ScheduledNumberOfPayments,"",ROW()-ROW(PaymentSchedule3[[#Headers],[Payment Number]])),"")</f>
        <v>257</v>
      </c>
      <c r="C270" s="58">
        <f>IF(PaymentSchedule3[[#This Row],[Payment Number]]&lt;&gt;"",EOMONTH(LoanStartDate,ROW(PaymentSchedule3[[#This Row],[Payment Number]])-ROW(PaymentSchedule3[[#Headers],[Payment Number]])-2)+DAY(LoanStartDate),"")</f>
        <v>53083</v>
      </c>
      <c r="D270" s="59">
        <f>IF(PaymentSchedule3[[#This Row],[Payment Number]]&lt;&gt;"",IF(ROW()-ROW(PaymentSchedule3[[#Headers],[Beginning
Balance]])=1,LoanAmount,INDEX(PaymentSchedule3[Ending
Balance],ROW()-ROW(PaymentSchedule3[[#Headers],[Beginning
Balance]])-1)),"")</f>
        <v>131299.18439633693</v>
      </c>
      <c r="E270" s="60">
        <f>IF(PaymentSchedule3[[#This Row],[Payment Number]]&lt;&gt;"",ScheduledPayment,"")</f>
        <v>1373.1965917968894</v>
      </c>
      <c r="F27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70" s="59">
        <f>IF(PaymentSchedule3[[#This Row],[Payment Number]]&lt;&gt;"",PaymentSchedule3[[#This Row],[Total
Payment]]-PaymentSchedule3[[#This Row],[Interest]],"")</f>
        <v>548.20004983990577</v>
      </c>
      <c r="I270" s="61">
        <f>IF(PaymentSchedule3[[#This Row],[Payment Number]]&lt;&gt;"",PaymentSchedule3[[#This Row],[Beginning
Balance]]*(InterestRate/PaymentsPerYear),"")</f>
        <v>824.99654195698361</v>
      </c>
      <c r="J270" s="59">
        <f>IF(PaymentSchedule3[[#This Row],[Payment Number]]&lt;&gt;"",IF(PaymentSchedule3[[#This Row],[Scheduled Payment]]+PaymentSchedule3[[#This Row],[Extra
Payment]]&lt;=PaymentSchedule3[[#This Row],[Beginning
Balance]],PaymentSchedule3[[#This Row],[Beginning
Balance]]-PaymentSchedule3[[#This Row],[Principal]],0),"")</f>
        <v>130750.98434649703</v>
      </c>
      <c r="K270" s="61">
        <f>IF(PaymentSchedule3[[#This Row],[Payment Number]]&lt;&gt;"",SUM(INDEX(PaymentSchedule3[Interest],1,1):PaymentSchedule3[[#This Row],[Interest]]),"")</f>
        <v>282016.14933673496</v>
      </c>
    </row>
    <row r="271" spans="2:11" ht="32.1" customHeight="1" x14ac:dyDescent="0.2">
      <c r="B271" s="57">
        <f>IF(LoanIsGood,IF(ROW()-ROW(PaymentSchedule3[[#Headers],[Payment Number]])&gt;ScheduledNumberOfPayments,"",ROW()-ROW(PaymentSchedule3[[#Headers],[Payment Number]])),"")</f>
        <v>258</v>
      </c>
      <c r="C271" s="58">
        <f>IF(PaymentSchedule3[[#This Row],[Payment Number]]&lt;&gt;"",EOMONTH(LoanStartDate,ROW(PaymentSchedule3[[#This Row],[Payment Number]])-ROW(PaymentSchedule3[[#Headers],[Payment Number]])-2)+DAY(LoanStartDate),"")</f>
        <v>53114</v>
      </c>
      <c r="D271" s="59">
        <f>IF(PaymentSchedule3[[#This Row],[Payment Number]]&lt;&gt;"",IF(ROW()-ROW(PaymentSchedule3[[#Headers],[Beginning
Balance]])=1,LoanAmount,INDEX(PaymentSchedule3[Ending
Balance],ROW()-ROW(PaymentSchedule3[[#Headers],[Beginning
Balance]])-1)),"")</f>
        <v>130750.98434649703</v>
      </c>
      <c r="E271" s="60">
        <f>IF(PaymentSchedule3[[#This Row],[Payment Number]]&lt;&gt;"",ScheduledPayment,"")</f>
        <v>1373.1965917968894</v>
      </c>
      <c r="F27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71" s="59">
        <f>IF(PaymentSchedule3[[#This Row],[Payment Number]]&lt;&gt;"",PaymentSchedule3[[#This Row],[Total
Payment]]-PaymentSchedule3[[#This Row],[Interest]],"")</f>
        <v>551.64457348639974</v>
      </c>
      <c r="I271" s="61">
        <f>IF(PaymentSchedule3[[#This Row],[Payment Number]]&lt;&gt;"",PaymentSchedule3[[#This Row],[Beginning
Balance]]*(InterestRate/PaymentsPerYear),"")</f>
        <v>821.55201831048964</v>
      </c>
      <c r="J271" s="59">
        <f>IF(PaymentSchedule3[[#This Row],[Payment Number]]&lt;&gt;"",IF(PaymentSchedule3[[#This Row],[Scheduled Payment]]+PaymentSchedule3[[#This Row],[Extra
Payment]]&lt;=PaymentSchedule3[[#This Row],[Beginning
Balance]],PaymentSchedule3[[#This Row],[Beginning
Balance]]-PaymentSchedule3[[#This Row],[Principal]],0),"")</f>
        <v>130199.33977301064</v>
      </c>
      <c r="K271" s="61">
        <f>IF(PaymentSchedule3[[#This Row],[Payment Number]]&lt;&gt;"",SUM(INDEX(PaymentSchedule3[Interest],1,1):PaymentSchedule3[[#This Row],[Interest]]),"")</f>
        <v>282837.70135504543</v>
      </c>
    </row>
    <row r="272" spans="2:11" ht="32.1" customHeight="1" x14ac:dyDescent="0.2">
      <c r="B272" s="57">
        <f>IF(LoanIsGood,IF(ROW()-ROW(PaymentSchedule3[[#Headers],[Payment Number]])&gt;ScheduledNumberOfPayments,"",ROW()-ROW(PaymentSchedule3[[#Headers],[Payment Number]])),"")</f>
        <v>259</v>
      </c>
      <c r="C272" s="58">
        <f>IF(PaymentSchedule3[[#This Row],[Payment Number]]&lt;&gt;"",EOMONTH(LoanStartDate,ROW(PaymentSchedule3[[#This Row],[Payment Number]])-ROW(PaymentSchedule3[[#Headers],[Payment Number]])-2)+DAY(LoanStartDate),"")</f>
        <v>53144</v>
      </c>
      <c r="D272" s="59">
        <f>IF(PaymentSchedule3[[#This Row],[Payment Number]]&lt;&gt;"",IF(ROW()-ROW(PaymentSchedule3[[#Headers],[Beginning
Balance]])=1,LoanAmount,INDEX(PaymentSchedule3[Ending
Balance],ROW()-ROW(PaymentSchedule3[[#Headers],[Beginning
Balance]])-1)),"")</f>
        <v>130199.33977301064</v>
      </c>
      <c r="E272" s="60">
        <f>IF(PaymentSchedule3[[#This Row],[Payment Number]]&lt;&gt;"",ScheduledPayment,"")</f>
        <v>1373.1965917968894</v>
      </c>
      <c r="F27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72" s="59">
        <f>IF(PaymentSchedule3[[#This Row],[Payment Number]]&lt;&gt;"",PaymentSchedule3[[#This Row],[Total
Payment]]-PaymentSchedule3[[#This Row],[Interest]],"")</f>
        <v>555.11074022313926</v>
      </c>
      <c r="I272" s="61">
        <f>IF(PaymentSchedule3[[#This Row],[Payment Number]]&lt;&gt;"",PaymentSchedule3[[#This Row],[Beginning
Balance]]*(InterestRate/PaymentsPerYear),"")</f>
        <v>818.08585157375012</v>
      </c>
      <c r="J272" s="59">
        <f>IF(PaymentSchedule3[[#This Row],[Payment Number]]&lt;&gt;"",IF(PaymentSchedule3[[#This Row],[Scheduled Payment]]+PaymentSchedule3[[#This Row],[Extra
Payment]]&lt;=PaymentSchedule3[[#This Row],[Beginning
Balance]],PaymentSchedule3[[#This Row],[Beginning
Balance]]-PaymentSchedule3[[#This Row],[Principal]],0),"")</f>
        <v>129644.22903278749</v>
      </c>
      <c r="K272" s="61">
        <f>IF(PaymentSchedule3[[#This Row],[Payment Number]]&lt;&gt;"",SUM(INDEX(PaymentSchedule3[Interest],1,1):PaymentSchedule3[[#This Row],[Interest]]),"")</f>
        <v>283655.78720661916</v>
      </c>
    </row>
    <row r="273" spans="2:11" ht="32.1" customHeight="1" x14ac:dyDescent="0.2">
      <c r="B273" s="57">
        <f>IF(LoanIsGood,IF(ROW()-ROW(PaymentSchedule3[[#Headers],[Payment Number]])&gt;ScheduledNumberOfPayments,"",ROW()-ROW(PaymentSchedule3[[#Headers],[Payment Number]])),"")</f>
        <v>260</v>
      </c>
      <c r="C273" s="58">
        <f>IF(PaymentSchedule3[[#This Row],[Payment Number]]&lt;&gt;"",EOMONTH(LoanStartDate,ROW(PaymentSchedule3[[#This Row],[Payment Number]])-ROW(PaymentSchedule3[[#Headers],[Payment Number]])-2)+DAY(LoanStartDate),"")</f>
        <v>53175</v>
      </c>
      <c r="D273" s="59">
        <f>IF(PaymentSchedule3[[#This Row],[Payment Number]]&lt;&gt;"",IF(ROW()-ROW(PaymentSchedule3[[#Headers],[Beginning
Balance]])=1,LoanAmount,INDEX(PaymentSchedule3[Ending
Balance],ROW()-ROW(PaymentSchedule3[[#Headers],[Beginning
Balance]])-1)),"")</f>
        <v>129644.22903278749</v>
      </c>
      <c r="E273" s="60">
        <f>IF(PaymentSchedule3[[#This Row],[Payment Number]]&lt;&gt;"",ScheduledPayment,"")</f>
        <v>1373.1965917968894</v>
      </c>
      <c r="F27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73" s="59">
        <f>IF(PaymentSchedule3[[#This Row],[Payment Number]]&lt;&gt;"",PaymentSchedule3[[#This Row],[Total
Payment]]-PaymentSchedule3[[#This Row],[Interest]],"")</f>
        <v>558.59868604087467</v>
      </c>
      <c r="I273" s="61">
        <f>IF(PaymentSchedule3[[#This Row],[Payment Number]]&lt;&gt;"",PaymentSchedule3[[#This Row],[Beginning
Balance]]*(InterestRate/PaymentsPerYear),"")</f>
        <v>814.59790575601471</v>
      </c>
      <c r="J273" s="59">
        <f>IF(PaymentSchedule3[[#This Row],[Payment Number]]&lt;&gt;"",IF(PaymentSchedule3[[#This Row],[Scheduled Payment]]+PaymentSchedule3[[#This Row],[Extra
Payment]]&lt;=PaymentSchedule3[[#This Row],[Beginning
Balance]],PaymentSchedule3[[#This Row],[Beginning
Balance]]-PaymentSchedule3[[#This Row],[Principal]],0),"")</f>
        <v>129085.63034674662</v>
      </c>
      <c r="K273" s="61">
        <f>IF(PaymentSchedule3[[#This Row],[Payment Number]]&lt;&gt;"",SUM(INDEX(PaymentSchedule3[Interest],1,1):PaymentSchedule3[[#This Row],[Interest]]),"")</f>
        <v>284470.3851123752</v>
      </c>
    </row>
    <row r="274" spans="2:11" ht="32.1" customHeight="1" x14ac:dyDescent="0.2">
      <c r="B274" s="57">
        <f>IF(LoanIsGood,IF(ROW()-ROW(PaymentSchedule3[[#Headers],[Payment Number]])&gt;ScheduledNumberOfPayments,"",ROW()-ROW(PaymentSchedule3[[#Headers],[Payment Number]])),"")</f>
        <v>261</v>
      </c>
      <c r="C274" s="58">
        <f>IF(PaymentSchedule3[[#This Row],[Payment Number]]&lt;&gt;"",EOMONTH(LoanStartDate,ROW(PaymentSchedule3[[#This Row],[Payment Number]])-ROW(PaymentSchedule3[[#Headers],[Payment Number]])-2)+DAY(LoanStartDate),"")</f>
        <v>53206</v>
      </c>
      <c r="D274" s="59">
        <f>IF(PaymentSchedule3[[#This Row],[Payment Number]]&lt;&gt;"",IF(ROW()-ROW(PaymentSchedule3[[#Headers],[Beginning
Balance]])=1,LoanAmount,INDEX(PaymentSchedule3[Ending
Balance],ROW()-ROW(PaymentSchedule3[[#Headers],[Beginning
Balance]])-1)),"")</f>
        <v>129085.63034674662</v>
      </c>
      <c r="E274" s="60">
        <f>IF(PaymentSchedule3[[#This Row],[Payment Number]]&lt;&gt;"",ScheduledPayment,"")</f>
        <v>1373.1965917968894</v>
      </c>
      <c r="F27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74" s="59">
        <f>IF(PaymentSchedule3[[#This Row],[Payment Number]]&lt;&gt;"",PaymentSchedule3[[#This Row],[Total
Payment]]-PaymentSchedule3[[#This Row],[Interest]],"")</f>
        <v>562.10854778483156</v>
      </c>
      <c r="I274" s="61">
        <f>IF(PaymentSchedule3[[#This Row],[Payment Number]]&lt;&gt;"",PaymentSchedule3[[#This Row],[Beginning
Balance]]*(InterestRate/PaymentsPerYear),"")</f>
        <v>811.08804401205782</v>
      </c>
      <c r="J274" s="59">
        <f>IF(PaymentSchedule3[[#This Row],[Payment Number]]&lt;&gt;"",IF(PaymentSchedule3[[#This Row],[Scheduled Payment]]+PaymentSchedule3[[#This Row],[Extra
Payment]]&lt;=PaymentSchedule3[[#This Row],[Beginning
Balance]],PaymentSchedule3[[#This Row],[Beginning
Balance]]-PaymentSchedule3[[#This Row],[Principal]],0),"")</f>
        <v>128523.5217989618</v>
      </c>
      <c r="K274" s="61">
        <f>IF(PaymentSchedule3[[#This Row],[Payment Number]]&lt;&gt;"",SUM(INDEX(PaymentSchedule3[Interest],1,1):PaymentSchedule3[[#This Row],[Interest]]),"")</f>
        <v>285281.47315638728</v>
      </c>
    </row>
    <row r="275" spans="2:11" ht="32.1" customHeight="1" x14ac:dyDescent="0.2">
      <c r="B275" s="57">
        <f>IF(LoanIsGood,IF(ROW()-ROW(PaymentSchedule3[[#Headers],[Payment Number]])&gt;ScheduledNumberOfPayments,"",ROW()-ROW(PaymentSchedule3[[#Headers],[Payment Number]])),"")</f>
        <v>262</v>
      </c>
      <c r="C275" s="58">
        <f>IF(PaymentSchedule3[[#This Row],[Payment Number]]&lt;&gt;"",EOMONTH(LoanStartDate,ROW(PaymentSchedule3[[#This Row],[Payment Number]])-ROW(PaymentSchedule3[[#Headers],[Payment Number]])-2)+DAY(LoanStartDate),"")</f>
        <v>53236</v>
      </c>
      <c r="D275" s="59">
        <f>IF(PaymentSchedule3[[#This Row],[Payment Number]]&lt;&gt;"",IF(ROW()-ROW(PaymentSchedule3[[#Headers],[Beginning
Balance]])=1,LoanAmount,INDEX(PaymentSchedule3[Ending
Balance],ROW()-ROW(PaymentSchedule3[[#Headers],[Beginning
Balance]])-1)),"")</f>
        <v>128523.5217989618</v>
      </c>
      <c r="E275" s="60">
        <f>IF(PaymentSchedule3[[#This Row],[Payment Number]]&lt;&gt;"",ScheduledPayment,"")</f>
        <v>1373.1965917968894</v>
      </c>
      <c r="F27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75" s="59">
        <f>IF(PaymentSchedule3[[#This Row],[Payment Number]]&lt;&gt;"",PaymentSchedule3[[#This Row],[Total
Payment]]-PaymentSchedule3[[#This Row],[Interest]],"")</f>
        <v>565.64046316007955</v>
      </c>
      <c r="I275" s="61">
        <f>IF(PaymentSchedule3[[#This Row],[Payment Number]]&lt;&gt;"",PaymentSchedule3[[#This Row],[Beginning
Balance]]*(InterestRate/PaymentsPerYear),"")</f>
        <v>807.55612863680983</v>
      </c>
      <c r="J275" s="59">
        <f>IF(PaymentSchedule3[[#This Row],[Payment Number]]&lt;&gt;"",IF(PaymentSchedule3[[#This Row],[Scheduled Payment]]+PaymentSchedule3[[#This Row],[Extra
Payment]]&lt;=PaymentSchedule3[[#This Row],[Beginning
Balance]],PaymentSchedule3[[#This Row],[Beginning
Balance]]-PaymentSchedule3[[#This Row],[Principal]],0),"")</f>
        <v>127957.88133580172</v>
      </c>
      <c r="K275" s="61">
        <f>IF(PaymentSchedule3[[#This Row],[Payment Number]]&lt;&gt;"",SUM(INDEX(PaymentSchedule3[Interest],1,1):PaymentSchedule3[[#This Row],[Interest]]),"")</f>
        <v>286089.02928502409</v>
      </c>
    </row>
    <row r="276" spans="2:11" ht="32.1" customHeight="1" x14ac:dyDescent="0.2">
      <c r="B276" s="57">
        <f>IF(LoanIsGood,IF(ROW()-ROW(PaymentSchedule3[[#Headers],[Payment Number]])&gt;ScheduledNumberOfPayments,"",ROW()-ROW(PaymentSchedule3[[#Headers],[Payment Number]])),"")</f>
        <v>263</v>
      </c>
      <c r="C276" s="58">
        <f>IF(PaymentSchedule3[[#This Row],[Payment Number]]&lt;&gt;"",EOMONTH(LoanStartDate,ROW(PaymentSchedule3[[#This Row],[Payment Number]])-ROW(PaymentSchedule3[[#Headers],[Payment Number]])-2)+DAY(LoanStartDate),"")</f>
        <v>53267</v>
      </c>
      <c r="D276" s="59">
        <f>IF(PaymentSchedule3[[#This Row],[Payment Number]]&lt;&gt;"",IF(ROW()-ROW(PaymentSchedule3[[#Headers],[Beginning
Balance]])=1,LoanAmount,INDEX(PaymentSchedule3[Ending
Balance],ROW()-ROW(PaymentSchedule3[[#Headers],[Beginning
Balance]])-1)),"")</f>
        <v>127957.88133580172</v>
      </c>
      <c r="E276" s="60">
        <f>IF(PaymentSchedule3[[#This Row],[Payment Number]]&lt;&gt;"",ScheduledPayment,"")</f>
        <v>1373.1965917968894</v>
      </c>
      <c r="F27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76" s="59">
        <f>IF(PaymentSchedule3[[#This Row],[Payment Number]]&lt;&gt;"",PaymentSchedule3[[#This Row],[Total
Payment]]-PaymentSchedule3[[#This Row],[Interest]],"")</f>
        <v>569.19457073693536</v>
      </c>
      <c r="I276" s="61">
        <f>IF(PaymentSchedule3[[#This Row],[Payment Number]]&lt;&gt;"",PaymentSchedule3[[#This Row],[Beginning
Balance]]*(InterestRate/PaymentsPerYear),"")</f>
        <v>804.00202105995402</v>
      </c>
      <c r="J276" s="59">
        <f>IF(PaymentSchedule3[[#This Row],[Payment Number]]&lt;&gt;"",IF(PaymentSchedule3[[#This Row],[Scheduled Payment]]+PaymentSchedule3[[#This Row],[Extra
Payment]]&lt;=PaymentSchedule3[[#This Row],[Beginning
Balance]],PaymentSchedule3[[#This Row],[Beginning
Balance]]-PaymentSchedule3[[#This Row],[Principal]],0),"")</f>
        <v>127388.68676506479</v>
      </c>
      <c r="K276" s="61">
        <f>IF(PaymentSchedule3[[#This Row],[Payment Number]]&lt;&gt;"",SUM(INDEX(PaymentSchedule3[Interest],1,1):PaymentSchedule3[[#This Row],[Interest]]),"")</f>
        <v>286893.03130608407</v>
      </c>
    </row>
    <row r="277" spans="2:11" ht="32.1" customHeight="1" x14ac:dyDescent="0.2">
      <c r="B277" s="57">
        <f>IF(LoanIsGood,IF(ROW()-ROW(PaymentSchedule3[[#Headers],[Payment Number]])&gt;ScheduledNumberOfPayments,"",ROW()-ROW(PaymentSchedule3[[#Headers],[Payment Number]])),"")</f>
        <v>264</v>
      </c>
      <c r="C277" s="58">
        <f>IF(PaymentSchedule3[[#This Row],[Payment Number]]&lt;&gt;"",EOMONTH(LoanStartDate,ROW(PaymentSchedule3[[#This Row],[Payment Number]])-ROW(PaymentSchedule3[[#Headers],[Payment Number]])-2)+DAY(LoanStartDate),"")</f>
        <v>53297</v>
      </c>
      <c r="D277" s="59">
        <f>IF(PaymentSchedule3[[#This Row],[Payment Number]]&lt;&gt;"",IF(ROW()-ROW(PaymentSchedule3[[#Headers],[Beginning
Balance]])=1,LoanAmount,INDEX(PaymentSchedule3[Ending
Balance],ROW()-ROW(PaymentSchedule3[[#Headers],[Beginning
Balance]])-1)),"")</f>
        <v>127388.68676506479</v>
      </c>
      <c r="E277" s="60">
        <f>IF(PaymentSchedule3[[#This Row],[Payment Number]]&lt;&gt;"",ScheduledPayment,"")</f>
        <v>1373.1965917968894</v>
      </c>
      <c r="F27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77" s="59">
        <f>IF(PaymentSchedule3[[#This Row],[Payment Number]]&lt;&gt;"",PaymentSchedule3[[#This Row],[Total
Payment]]-PaymentSchedule3[[#This Row],[Interest]],"")</f>
        <v>572.77100995639898</v>
      </c>
      <c r="I277" s="61">
        <f>IF(PaymentSchedule3[[#This Row],[Payment Number]]&lt;&gt;"",PaymentSchedule3[[#This Row],[Beginning
Balance]]*(InterestRate/PaymentsPerYear),"")</f>
        <v>800.42558184049039</v>
      </c>
      <c r="J277" s="59">
        <f>IF(PaymentSchedule3[[#This Row],[Payment Number]]&lt;&gt;"",IF(PaymentSchedule3[[#This Row],[Scheduled Payment]]+PaymentSchedule3[[#This Row],[Extra
Payment]]&lt;=PaymentSchedule3[[#This Row],[Beginning
Balance]],PaymentSchedule3[[#This Row],[Beginning
Balance]]-PaymentSchedule3[[#This Row],[Principal]],0),"")</f>
        <v>126815.91575510839</v>
      </c>
      <c r="K277" s="61">
        <f>IF(PaymentSchedule3[[#This Row],[Payment Number]]&lt;&gt;"",SUM(INDEX(PaymentSchedule3[Interest],1,1):PaymentSchedule3[[#This Row],[Interest]]),"")</f>
        <v>287693.45688792458</v>
      </c>
    </row>
    <row r="278" spans="2:11" ht="32.1" customHeight="1" x14ac:dyDescent="0.2">
      <c r="B278" s="57">
        <f>IF(LoanIsGood,IF(ROW()-ROW(PaymentSchedule3[[#Headers],[Payment Number]])&gt;ScheduledNumberOfPayments,"",ROW()-ROW(PaymentSchedule3[[#Headers],[Payment Number]])),"")</f>
        <v>265</v>
      </c>
      <c r="C278" s="58">
        <f>IF(PaymentSchedule3[[#This Row],[Payment Number]]&lt;&gt;"",EOMONTH(LoanStartDate,ROW(PaymentSchedule3[[#This Row],[Payment Number]])-ROW(PaymentSchedule3[[#Headers],[Payment Number]])-2)+DAY(LoanStartDate),"")</f>
        <v>53328</v>
      </c>
      <c r="D278" s="59">
        <f>IF(PaymentSchedule3[[#This Row],[Payment Number]]&lt;&gt;"",IF(ROW()-ROW(PaymentSchedule3[[#Headers],[Beginning
Balance]])=1,LoanAmount,INDEX(PaymentSchedule3[Ending
Balance],ROW()-ROW(PaymentSchedule3[[#Headers],[Beginning
Balance]])-1)),"")</f>
        <v>126815.91575510839</v>
      </c>
      <c r="E278" s="60">
        <f>IF(PaymentSchedule3[[#This Row],[Payment Number]]&lt;&gt;"",ScheduledPayment,"")</f>
        <v>1373.1965917968894</v>
      </c>
      <c r="F27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78" s="59">
        <f>IF(PaymentSchedule3[[#This Row],[Payment Number]]&lt;&gt;"",PaymentSchedule3[[#This Row],[Total
Payment]]-PaymentSchedule3[[#This Row],[Interest]],"")</f>
        <v>576.36992113562508</v>
      </c>
      <c r="I278" s="61">
        <f>IF(PaymentSchedule3[[#This Row],[Payment Number]]&lt;&gt;"",PaymentSchedule3[[#This Row],[Beginning
Balance]]*(InterestRate/PaymentsPerYear),"")</f>
        <v>796.8266706612643</v>
      </c>
      <c r="J278" s="59">
        <f>IF(PaymentSchedule3[[#This Row],[Payment Number]]&lt;&gt;"",IF(PaymentSchedule3[[#This Row],[Scheduled Payment]]+PaymentSchedule3[[#This Row],[Extra
Payment]]&lt;=PaymentSchedule3[[#This Row],[Beginning
Balance]],PaymentSchedule3[[#This Row],[Beginning
Balance]]-PaymentSchedule3[[#This Row],[Principal]],0),"")</f>
        <v>126239.54583397276</v>
      </c>
      <c r="K278" s="61">
        <f>IF(PaymentSchedule3[[#This Row],[Payment Number]]&lt;&gt;"",SUM(INDEX(PaymentSchedule3[Interest],1,1):PaymentSchedule3[[#This Row],[Interest]]),"")</f>
        <v>288490.28355858586</v>
      </c>
    </row>
    <row r="279" spans="2:11" ht="32.1" customHeight="1" x14ac:dyDescent="0.2">
      <c r="B279" s="57">
        <f>IF(LoanIsGood,IF(ROW()-ROW(PaymentSchedule3[[#Headers],[Payment Number]])&gt;ScheduledNumberOfPayments,"",ROW()-ROW(PaymentSchedule3[[#Headers],[Payment Number]])),"")</f>
        <v>266</v>
      </c>
      <c r="C279" s="58">
        <f>IF(PaymentSchedule3[[#This Row],[Payment Number]]&lt;&gt;"",EOMONTH(LoanStartDate,ROW(PaymentSchedule3[[#This Row],[Payment Number]])-ROW(PaymentSchedule3[[#Headers],[Payment Number]])-2)+DAY(LoanStartDate),"")</f>
        <v>53359</v>
      </c>
      <c r="D279" s="59">
        <f>IF(PaymentSchedule3[[#This Row],[Payment Number]]&lt;&gt;"",IF(ROW()-ROW(PaymentSchedule3[[#Headers],[Beginning
Balance]])=1,LoanAmount,INDEX(PaymentSchedule3[Ending
Balance],ROW()-ROW(PaymentSchedule3[[#Headers],[Beginning
Balance]])-1)),"")</f>
        <v>126239.54583397276</v>
      </c>
      <c r="E279" s="60">
        <f>IF(PaymentSchedule3[[#This Row],[Payment Number]]&lt;&gt;"",ScheduledPayment,"")</f>
        <v>1373.1965917968894</v>
      </c>
      <c r="F27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7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79" s="59">
        <f>IF(PaymentSchedule3[[#This Row],[Payment Number]]&lt;&gt;"",PaymentSchedule3[[#This Row],[Total
Payment]]-PaymentSchedule3[[#This Row],[Interest]],"")</f>
        <v>579.99144547342723</v>
      </c>
      <c r="I279" s="61">
        <f>IF(PaymentSchedule3[[#This Row],[Payment Number]]&lt;&gt;"",PaymentSchedule3[[#This Row],[Beginning
Balance]]*(InterestRate/PaymentsPerYear),"")</f>
        <v>793.20514632346215</v>
      </c>
      <c r="J279" s="59">
        <f>IF(PaymentSchedule3[[#This Row],[Payment Number]]&lt;&gt;"",IF(PaymentSchedule3[[#This Row],[Scheduled Payment]]+PaymentSchedule3[[#This Row],[Extra
Payment]]&lt;=PaymentSchedule3[[#This Row],[Beginning
Balance]],PaymentSchedule3[[#This Row],[Beginning
Balance]]-PaymentSchedule3[[#This Row],[Principal]],0),"")</f>
        <v>125659.55438849934</v>
      </c>
      <c r="K279" s="61">
        <f>IF(PaymentSchedule3[[#This Row],[Payment Number]]&lt;&gt;"",SUM(INDEX(PaymentSchedule3[Interest],1,1):PaymentSchedule3[[#This Row],[Interest]]),"")</f>
        <v>289283.48870490934</v>
      </c>
    </row>
    <row r="280" spans="2:11" ht="32.1" customHeight="1" x14ac:dyDescent="0.2">
      <c r="B280" s="57">
        <f>IF(LoanIsGood,IF(ROW()-ROW(PaymentSchedule3[[#Headers],[Payment Number]])&gt;ScheduledNumberOfPayments,"",ROW()-ROW(PaymentSchedule3[[#Headers],[Payment Number]])),"")</f>
        <v>267</v>
      </c>
      <c r="C280" s="58">
        <f>IF(PaymentSchedule3[[#This Row],[Payment Number]]&lt;&gt;"",EOMONTH(LoanStartDate,ROW(PaymentSchedule3[[#This Row],[Payment Number]])-ROW(PaymentSchedule3[[#Headers],[Payment Number]])-2)+DAY(LoanStartDate),"")</f>
        <v>53387</v>
      </c>
      <c r="D280" s="59">
        <f>IF(PaymentSchedule3[[#This Row],[Payment Number]]&lt;&gt;"",IF(ROW()-ROW(PaymentSchedule3[[#Headers],[Beginning
Balance]])=1,LoanAmount,INDEX(PaymentSchedule3[Ending
Balance],ROW()-ROW(PaymentSchedule3[[#Headers],[Beginning
Balance]])-1)),"")</f>
        <v>125659.55438849934</v>
      </c>
      <c r="E280" s="60">
        <f>IF(PaymentSchedule3[[#This Row],[Payment Number]]&lt;&gt;"",ScheduledPayment,"")</f>
        <v>1373.1965917968894</v>
      </c>
      <c r="F28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80" s="59">
        <f>IF(PaymentSchedule3[[#This Row],[Payment Number]]&lt;&gt;"",PaymentSchedule3[[#This Row],[Total
Payment]]-PaymentSchedule3[[#This Row],[Interest]],"")</f>
        <v>583.63572505581863</v>
      </c>
      <c r="I280" s="61">
        <f>IF(PaymentSchedule3[[#This Row],[Payment Number]]&lt;&gt;"",PaymentSchedule3[[#This Row],[Beginning
Balance]]*(InterestRate/PaymentsPerYear),"")</f>
        <v>789.56086674107075</v>
      </c>
      <c r="J280" s="59">
        <f>IF(PaymentSchedule3[[#This Row],[Payment Number]]&lt;&gt;"",IF(PaymentSchedule3[[#This Row],[Scheduled Payment]]+PaymentSchedule3[[#This Row],[Extra
Payment]]&lt;=PaymentSchedule3[[#This Row],[Beginning
Balance]],PaymentSchedule3[[#This Row],[Beginning
Balance]]-PaymentSchedule3[[#This Row],[Principal]],0),"")</f>
        <v>125075.91866344352</v>
      </c>
      <c r="K280" s="61">
        <f>IF(PaymentSchedule3[[#This Row],[Payment Number]]&lt;&gt;"",SUM(INDEX(PaymentSchedule3[Interest],1,1):PaymentSchedule3[[#This Row],[Interest]]),"")</f>
        <v>290073.04957165039</v>
      </c>
    </row>
    <row r="281" spans="2:11" ht="32.1" customHeight="1" x14ac:dyDescent="0.2">
      <c r="B281" s="57">
        <f>IF(LoanIsGood,IF(ROW()-ROW(PaymentSchedule3[[#Headers],[Payment Number]])&gt;ScheduledNumberOfPayments,"",ROW()-ROW(PaymentSchedule3[[#Headers],[Payment Number]])),"")</f>
        <v>268</v>
      </c>
      <c r="C281" s="58">
        <f>IF(PaymentSchedule3[[#This Row],[Payment Number]]&lt;&gt;"",EOMONTH(LoanStartDate,ROW(PaymentSchedule3[[#This Row],[Payment Number]])-ROW(PaymentSchedule3[[#Headers],[Payment Number]])-2)+DAY(LoanStartDate),"")</f>
        <v>53418</v>
      </c>
      <c r="D281" s="59">
        <f>IF(PaymentSchedule3[[#This Row],[Payment Number]]&lt;&gt;"",IF(ROW()-ROW(PaymentSchedule3[[#Headers],[Beginning
Balance]])=1,LoanAmount,INDEX(PaymentSchedule3[Ending
Balance],ROW()-ROW(PaymentSchedule3[[#Headers],[Beginning
Balance]])-1)),"")</f>
        <v>125075.91866344352</v>
      </c>
      <c r="E281" s="60">
        <f>IF(PaymentSchedule3[[#This Row],[Payment Number]]&lt;&gt;"",ScheduledPayment,"")</f>
        <v>1373.1965917968894</v>
      </c>
      <c r="F28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81" s="59">
        <f>IF(PaymentSchedule3[[#This Row],[Payment Number]]&lt;&gt;"",PaymentSchedule3[[#This Row],[Total
Payment]]-PaymentSchedule3[[#This Row],[Interest]],"")</f>
        <v>587.30290286158606</v>
      </c>
      <c r="I281" s="61">
        <f>IF(PaymentSchedule3[[#This Row],[Payment Number]]&lt;&gt;"",PaymentSchedule3[[#This Row],[Beginning
Balance]]*(InterestRate/PaymentsPerYear),"")</f>
        <v>785.89368893530332</v>
      </c>
      <c r="J281" s="59">
        <f>IF(PaymentSchedule3[[#This Row],[Payment Number]]&lt;&gt;"",IF(PaymentSchedule3[[#This Row],[Scheduled Payment]]+PaymentSchedule3[[#This Row],[Extra
Payment]]&lt;=PaymentSchedule3[[#This Row],[Beginning
Balance]],PaymentSchedule3[[#This Row],[Beginning
Balance]]-PaymentSchedule3[[#This Row],[Principal]],0),"")</f>
        <v>124488.61576058193</v>
      </c>
      <c r="K281" s="61">
        <f>IF(PaymentSchedule3[[#This Row],[Payment Number]]&lt;&gt;"",SUM(INDEX(PaymentSchedule3[Interest],1,1):PaymentSchedule3[[#This Row],[Interest]]),"")</f>
        <v>290858.94326058571</v>
      </c>
    </row>
    <row r="282" spans="2:11" ht="32.1" customHeight="1" x14ac:dyDescent="0.2">
      <c r="B282" s="57">
        <f>IF(LoanIsGood,IF(ROW()-ROW(PaymentSchedule3[[#Headers],[Payment Number]])&gt;ScheduledNumberOfPayments,"",ROW()-ROW(PaymentSchedule3[[#Headers],[Payment Number]])),"")</f>
        <v>269</v>
      </c>
      <c r="C282" s="58">
        <f>IF(PaymentSchedule3[[#This Row],[Payment Number]]&lt;&gt;"",EOMONTH(LoanStartDate,ROW(PaymentSchedule3[[#This Row],[Payment Number]])-ROW(PaymentSchedule3[[#Headers],[Payment Number]])-2)+DAY(LoanStartDate),"")</f>
        <v>53448</v>
      </c>
      <c r="D282" s="59">
        <f>IF(PaymentSchedule3[[#This Row],[Payment Number]]&lt;&gt;"",IF(ROW()-ROW(PaymentSchedule3[[#Headers],[Beginning
Balance]])=1,LoanAmount,INDEX(PaymentSchedule3[Ending
Balance],ROW()-ROW(PaymentSchedule3[[#Headers],[Beginning
Balance]])-1)),"")</f>
        <v>124488.61576058193</v>
      </c>
      <c r="E282" s="60">
        <f>IF(PaymentSchedule3[[#This Row],[Payment Number]]&lt;&gt;"",ScheduledPayment,"")</f>
        <v>1373.1965917968894</v>
      </c>
      <c r="F28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82" s="59">
        <f>IF(PaymentSchedule3[[#This Row],[Payment Number]]&lt;&gt;"",PaymentSchedule3[[#This Row],[Total
Payment]]-PaymentSchedule3[[#This Row],[Interest]],"")</f>
        <v>590.99312276789965</v>
      </c>
      <c r="I282" s="61">
        <f>IF(PaymentSchedule3[[#This Row],[Payment Number]]&lt;&gt;"",PaymentSchedule3[[#This Row],[Beginning
Balance]]*(InterestRate/PaymentsPerYear),"")</f>
        <v>782.20346902898973</v>
      </c>
      <c r="J282" s="59">
        <f>IF(PaymentSchedule3[[#This Row],[Payment Number]]&lt;&gt;"",IF(PaymentSchedule3[[#This Row],[Scheduled Payment]]+PaymentSchedule3[[#This Row],[Extra
Payment]]&lt;=PaymentSchedule3[[#This Row],[Beginning
Balance]],PaymentSchedule3[[#This Row],[Beginning
Balance]]-PaymentSchedule3[[#This Row],[Principal]],0),"")</f>
        <v>123897.62263781403</v>
      </c>
      <c r="K282" s="61">
        <f>IF(PaymentSchedule3[[#This Row],[Payment Number]]&lt;&gt;"",SUM(INDEX(PaymentSchedule3[Interest],1,1):PaymentSchedule3[[#This Row],[Interest]]),"")</f>
        <v>291641.1467296147</v>
      </c>
    </row>
    <row r="283" spans="2:11" ht="32.1" customHeight="1" x14ac:dyDescent="0.2">
      <c r="B283" s="57">
        <f>IF(LoanIsGood,IF(ROW()-ROW(PaymentSchedule3[[#Headers],[Payment Number]])&gt;ScheduledNumberOfPayments,"",ROW()-ROW(PaymentSchedule3[[#Headers],[Payment Number]])),"")</f>
        <v>270</v>
      </c>
      <c r="C283" s="58">
        <f>IF(PaymentSchedule3[[#This Row],[Payment Number]]&lt;&gt;"",EOMONTH(LoanStartDate,ROW(PaymentSchedule3[[#This Row],[Payment Number]])-ROW(PaymentSchedule3[[#Headers],[Payment Number]])-2)+DAY(LoanStartDate),"")</f>
        <v>53479</v>
      </c>
      <c r="D283" s="59">
        <f>IF(PaymentSchedule3[[#This Row],[Payment Number]]&lt;&gt;"",IF(ROW()-ROW(PaymentSchedule3[[#Headers],[Beginning
Balance]])=1,LoanAmount,INDEX(PaymentSchedule3[Ending
Balance],ROW()-ROW(PaymentSchedule3[[#Headers],[Beginning
Balance]])-1)),"")</f>
        <v>123897.62263781403</v>
      </c>
      <c r="E283" s="60">
        <f>IF(PaymentSchedule3[[#This Row],[Payment Number]]&lt;&gt;"",ScheduledPayment,"")</f>
        <v>1373.1965917968894</v>
      </c>
      <c r="F28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83" s="59">
        <f>IF(PaymentSchedule3[[#This Row],[Payment Number]]&lt;&gt;"",PaymentSchedule3[[#This Row],[Total
Payment]]-PaymentSchedule3[[#This Row],[Interest]],"")</f>
        <v>594.70652955595801</v>
      </c>
      <c r="I283" s="61">
        <f>IF(PaymentSchedule3[[#This Row],[Payment Number]]&lt;&gt;"",PaymentSchedule3[[#This Row],[Beginning
Balance]]*(InterestRate/PaymentsPerYear),"")</f>
        <v>778.49006224093137</v>
      </c>
      <c r="J283" s="59">
        <f>IF(PaymentSchedule3[[#This Row],[Payment Number]]&lt;&gt;"",IF(PaymentSchedule3[[#This Row],[Scheduled Payment]]+PaymentSchedule3[[#This Row],[Extra
Payment]]&lt;=PaymentSchedule3[[#This Row],[Beginning
Balance]],PaymentSchedule3[[#This Row],[Beginning
Balance]]-PaymentSchedule3[[#This Row],[Principal]],0),"")</f>
        <v>123302.91610825807</v>
      </c>
      <c r="K283" s="61">
        <f>IF(PaymentSchedule3[[#This Row],[Payment Number]]&lt;&gt;"",SUM(INDEX(PaymentSchedule3[Interest],1,1):PaymentSchedule3[[#This Row],[Interest]]),"")</f>
        <v>292419.63679185562</v>
      </c>
    </row>
    <row r="284" spans="2:11" ht="32.1" customHeight="1" x14ac:dyDescent="0.2">
      <c r="B284" s="57">
        <f>IF(LoanIsGood,IF(ROW()-ROW(PaymentSchedule3[[#Headers],[Payment Number]])&gt;ScheduledNumberOfPayments,"",ROW()-ROW(PaymentSchedule3[[#Headers],[Payment Number]])),"")</f>
        <v>271</v>
      </c>
      <c r="C284" s="58">
        <f>IF(PaymentSchedule3[[#This Row],[Payment Number]]&lt;&gt;"",EOMONTH(LoanStartDate,ROW(PaymentSchedule3[[#This Row],[Payment Number]])-ROW(PaymentSchedule3[[#Headers],[Payment Number]])-2)+DAY(LoanStartDate),"")</f>
        <v>53509</v>
      </c>
      <c r="D284" s="59">
        <f>IF(PaymentSchedule3[[#This Row],[Payment Number]]&lt;&gt;"",IF(ROW()-ROW(PaymentSchedule3[[#Headers],[Beginning
Balance]])=1,LoanAmount,INDEX(PaymentSchedule3[Ending
Balance],ROW()-ROW(PaymentSchedule3[[#Headers],[Beginning
Balance]])-1)),"")</f>
        <v>123302.91610825807</v>
      </c>
      <c r="E284" s="60">
        <f>IF(PaymentSchedule3[[#This Row],[Payment Number]]&lt;&gt;"",ScheduledPayment,"")</f>
        <v>1373.1965917968894</v>
      </c>
      <c r="F28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84" s="59">
        <f>IF(PaymentSchedule3[[#This Row],[Payment Number]]&lt;&gt;"",PaymentSchedule3[[#This Row],[Total
Payment]]-PaymentSchedule3[[#This Row],[Interest]],"")</f>
        <v>598.44326891666799</v>
      </c>
      <c r="I284" s="61">
        <f>IF(PaymentSchedule3[[#This Row],[Payment Number]]&lt;&gt;"",PaymentSchedule3[[#This Row],[Beginning
Balance]]*(InterestRate/PaymentsPerYear),"")</f>
        <v>774.75332288022139</v>
      </c>
      <c r="J284" s="59">
        <f>IF(PaymentSchedule3[[#This Row],[Payment Number]]&lt;&gt;"",IF(PaymentSchedule3[[#This Row],[Scheduled Payment]]+PaymentSchedule3[[#This Row],[Extra
Payment]]&lt;=PaymentSchedule3[[#This Row],[Beginning
Balance]],PaymentSchedule3[[#This Row],[Beginning
Balance]]-PaymentSchedule3[[#This Row],[Principal]],0),"")</f>
        <v>122704.4728393414</v>
      </c>
      <c r="K284" s="61">
        <f>IF(PaymentSchedule3[[#This Row],[Payment Number]]&lt;&gt;"",SUM(INDEX(PaymentSchedule3[Interest],1,1):PaymentSchedule3[[#This Row],[Interest]]),"")</f>
        <v>293194.39011473587</v>
      </c>
    </row>
    <row r="285" spans="2:11" ht="32.1" customHeight="1" x14ac:dyDescent="0.2">
      <c r="B285" s="57">
        <f>IF(LoanIsGood,IF(ROW()-ROW(PaymentSchedule3[[#Headers],[Payment Number]])&gt;ScheduledNumberOfPayments,"",ROW()-ROW(PaymentSchedule3[[#Headers],[Payment Number]])),"")</f>
        <v>272</v>
      </c>
      <c r="C285" s="58">
        <f>IF(PaymentSchedule3[[#This Row],[Payment Number]]&lt;&gt;"",EOMONTH(LoanStartDate,ROW(PaymentSchedule3[[#This Row],[Payment Number]])-ROW(PaymentSchedule3[[#Headers],[Payment Number]])-2)+DAY(LoanStartDate),"")</f>
        <v>53540</v>
      </c>
      <c r="D285" s="59">
        <f>IF(PaymentSchedule3[[#This Row],[Payment Number]]&lt;&gt;"",IF(ROW()-ROW(PaymentSchedule3[[#Headers],[Beginning
Balance]])=1,LoanAmount,INDEX(PaymentSchedule3[Ending
Balance],ROW()-ROW(PaymentSchedule3[[#Headers],[Beginning
Balance]])-1)),"")</f>
        <v>122704.4728393414</v>
      </c>
      <c r="E285" s="60">
        <f>IF(PaymentSchedule3[[#This Row],[Payment Number]]&lt;&gt;"",ScheduledPayment,"")</f>
        <v>1373.1965917968894</v>
      </c>
      <c r="F28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85" s="59">
        <f>IF(PaymentSchedule3[[#This Row],[Payment Number]]&lt;&gt;"",PaymentSchedule3[[#This Row],[Total
Payment]]-PaymentSchedule3[[#This Row],[Interest]],"")</f>
        <v>602.20348745636102</v>
      </c>
      <c r="I285" s="61">
        <f>IF(PaymentSchedule3[[#This Row],[Payment Number]]&lt;&gt;"",PaymentSchedule3[[#This Row],[Beginning
Balance]]*(InterestRate/PaymentsPerYear),"")</f>
        <v>770.99310434052836</v>
      </c>
      <c r="J285" s="59">
        <f>IF(PaymentSchedule3[[#This Row],[Payment Number]]&lt;&gt;"",IF(PaymentSchedule3[[#This Row],[Scheduled Payment]]+PaymentSchedule3[[#This Row],[Extra
Payment]]&lt;=PaymentSchedule3[[#This Row],[Beginning
Balance]],PaymentSchedule3[[#This Row],[Beginning
Balance]]-PaymentSchedule3[[#This Row],[Principal]],0),"")</f>
        <v>122102.26935188504</v>
      </c>
      <c r="K285" s="61">
        <f>IF(PaymentSchedule3[[#This Row],[Payment Number]]&lt;&gt;"",SUM(INDEX(PaymentSchedule3[Interest],1,1):PaymentSchedule3[[#This Row],[Interest]]),"")</f>
        <v>293965.38321907638</v>
      </c>
    </row>
    <row r="286" spans="2:11" ht="32.1" customHeight="1" x14ac:dyDescent="0.2">
      <c r="B286" s="57">
        <f>IF(LoanIsGood,IF(ROW()-ROW(PaymentSchedule3[[#Headers],[Payment Number]])&gt;ScheduledNumberOfPayments,"",ROW()-ROW(PaymentSchedule3[[#Headers],[Payment Number]])),"")</f>
        <v>273</v>
      </c>
      <c r="C286" s="58">
        <f>IF(PaymentSchedule3[[#This Row],[Payment Number]]&lt;&gt;"",EOMONTH(LoanStartDate,ROW(PaymentSchedule3[[#This Row],[Payment Number]])-ROW(PaymentSchedule3[[#Headers],[Payment Number]])-2)+DAY(LoanStartDate),"")</f>
        <v>53571</v>
      </c>
      <c r="D286" s="59">
        <f>IF(PaymentSchedule3[[#This Row],[Payment Number]]&lt;&gt;"",IF(ROW()-ROW(PaymentSchedule3[[#Headers],[Beginning
Balance]])=1,LoanAmount,INDEX(PaymentSchedule3[Ending
Balance],ROW()-ROW(PaymentSchedule3[[#Headers],[Beginning
Balance]])-1)),"")</f>
        <v>122102.26935188504</v>
      </c>
      <c r="E286" s="60">
        <f>IF(PaymentSchedule3[[#This Row],[Payment Number]]&lt;&gt;"",ScheduledPayment,"")</f>
        <v>1373.1965917968894</v>
      </c>
      <c r="F28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86" s="59">
        <f>IF(PaymentSchedule3[[#This Row],[Payment Number]]&lt;&gt;"",PaymentSchedule3[[#This Row],[Total
Payment]]-PaymentSchedule3[[#This Row],[Interest]],"")</f>
        <v>605.98733270254513</v>
      </c>
      <c r="I286" s="61">
        <f>IF(PaymentSchedule3[[#This Row],[Payment Number]]&lt;&gt;"",PaymentSchedule3[[#This Row],[Beginning
Balance]]*(InterestRate/PaymentsPerYear),"")</f>
        <v>767.20925909434425</v>
      </c>
      <c r="J286" s="59">
        <f>IF(PaymentSchedule3[[#This Row],[Payment Number]]&lt;&gt;"",IF(PaymentSchedule3[[#This Row],[Scheduled Payment]]+PaymentSchedule3[[#This Row],[Extra
Payment]]&lt;=PaymentSchedule3[[#This Row],[Beginning
Balance]],PaymentSchedule3[[#This Row],[Beginning
Balance]]-PaymentSchedule3[[#This Row],[Principal]],0),"")</f>
        <v>121496.2820191825</v>
      </c>
      <c r="K286" s="61">
        <f>IF(PaymentSchedule3[[#This Row],[Payment Number]]&lt;&gt;"",SUM(INDEX(PaymentSchedule3[Interest],1,1):PaymentSchedule3[[#This Row],[Interest]]),"")</f>
        <v>294732.5924781707</v>
      </c>
    </row>
    <row r="287" spans="2:11" ht="32.1" customHeight="1" x14ac:dyDescent="0.2">
      <c r="B287" s="57">
        <f>IF(LoanIsGood,IF(ROW()-ROW(PaymentSchedule3[[#Headers],[Payment Number]])&gt;ScheduledNumberOfPayments,"",ROW()-ROW(PaymentSchedule3[[#Headers],[Payment Number]])),"")</f>
        <v>274</v>
      </c>
      <c r="C287" s="58">
        <f>IF(PaymentSchedule3[[#This Row],[Payment Number]]&lt;&gt;"",EOMONTH(LoanStartDate,ROW(PaymentSchedule3[[#This Row],[Payment Number]])-ROW(PaymentSchedule3[[#Headers],[Payment Number]])-2)+DAY(LoanStartDate),"")</f>
        <v>53601</v>
      </c>
      <c r="D287" s="59">
        <f>IF(PaymentSchedule3[[#This Row],[Payment Number]]&lt;&gt;"",IF(ROW()-ROW(PaymentSchedule3[[#Headers],[Beginning
Balance]])=1,LoanAmount,INDEX(PaymentSchedule3[Ending
Balance],ROW()-ROW(PaymentSchedule3[[#Headers],[Beginning
Balance]])-1)),"")</f>
        <v>121496.2820191825</v>
      </c>
      <c r="E287" s="60">
        <f>IF(PaymentSchedule3[[#This Row],[Payment Number]]&lt;&gt;"",ScheduledPayment,"")</f>
        <v>1373.1965917968894</v>
      </c>
      <c r="F28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87" s="59">
        <f>IF(PaymentSchedule3[[#This Row],[Payment Number]]&lt;&gt;"",PaymentSchedule3[[#This Row],[Total
Payment]]-PaymentSchedule3[[#This Row],[Interest]],"")</f>
        <v>609.79495310969276</v>
      </c>
      <c r="I287" s="61">
        <f>IF(PaymentSchedule3[[#This Row],[Payment Number]]&lt;&gt;"",PaymentSchedule3[[#This Row],[Beginning
Balance]]*(InterestRate/PaymentsPerYear),"")</f>
        <v>763.40163868719662</v>
      </c>
      <c r="J287" s="59">
        <f>IF(PaymentSchedule3[[#This Row],[Payment Number]]&lt;&gt;"",IF(PaymentSchedule3[[#This Row],[Scheduled Payment]]+PaymentSchedule3[[#This Row],[Extra
Payment]]&lt;=PaymentSchedule3[[#This Row],[Beginning
Balance]],PaymentSchedule3[[#This Row],[Beginning
Balance]]-PaymentSchedule3[[#This Row],[Principal]],0),"")</f>
        <v>120886.4870660728</v>
      </c>
      <c r="K287" s="61">
        <f>IF(PaymentSchedule3[[#This Row],[Payment Number]]&lt;&gt;"",SUM(INDEX(PaymentSchedule3[Interest],1,1):PaymentSchedule3[[#This Row],[Interest]]),"")</f>
        <v>295495.99411685788</v>
      </c>
    </row>
    <row r="288" spans="2:11" ht="32.1" customHeight="1" x14ac:dyDescent="0.2">
      <c r="B288" s="57">
        <f>IF(LoanIsGood,IF(ROW()-ROW(PaymentSchedule3[[#Headers],[Payment Number]])&gt;ScheduledNumberOfPayments,"",ROW()-ROW(PaymentSchedule3[[#Headers],[Payment Number]])),"")</f>
        <v>275</v>
      </c>
      <c r="C288" s="58">
        <f>IF(PaymentSchedule3[[#This Row],[Payment Number]]&lt;&gt;"",EOMONTH(LoanStartDate,ROW(PaymentSchedule3[[#This Row],[Payment Number]])-ROW(PaymentSchedule3[[#Headers],[Payment Number]])-2)+DAY(LoanStartDate),"")</f>
        <v>53632</v>
      </c>
      <c r="D288" s="59">
        <f>IF(PaymentSchedule3[[#This Row],[Payment Number]]&lt;&gt;"",IF(ROW()-ROW(PaymentSchedule3[[#Headers],[Beginning
Balance]])=1,LoanAmount,INDEX(PaymentSchedule3[Ending
Balance],ROW()-ROW(PaymentSchedule3[[#Headers],[Beginning
Balance]])-1)),"")</f>
        <v>120886.4870660728</v>
      </c>
      <c r="E288" s="60">
        <f>IF(PaymentSchedule3[[#This Row],[Payment Number]]&lt;&gt;"",ScheduledPayment,"")</f>
        <v>1373.1965917968894</v>
      </c>
      <c r="F28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88" s="59">
        <f>IF(PaymentSchedule3[[#This Row],[Payment Number]]&lt;&gt;"",PaymentSchedule3[[#This Row],[Total
Payment]]-PaymentSchedule3[[#This Row],[Interest]],"")</f>
        <v>613.62649806506533</v>
      </c>
      <c r="I288" s="61">
        <f>IF(PaymentSchedule3[[#This Row],[Payment Number]]&lt;&gt;"",PaymentSchedule3[[#This Row],[Beginning
Balance]]*(InterestRate/PaymentsPerYear),"")</f>
        <v>759.57009373182404</v>
      </c>
      <c r="J288" s="59">
        <f>IF(PaymentSchedule3[[#This Row],[Payment Number]]&lt;&gt;"",IF(PaymentSchedule3[[#This Row],[Scheduled Payment]]+PaymentSchedule3[[#This Row],[Extra
Payment]]&lt;=PaymentSchedule3[[#This Row],[Beginning
Balance]],PaymentSchedule3[[#This Row],[Beginning
Balance]]-PaymentSchedule3[[#This Row],[Principal]],0),"")</f>
        <v>120272.86056800775</v>
      </c>
      <c r="K288" s="61">
        <f>IF(PaymentSchedule3[[#This Row],[Payment Number]]&lt;&gt;"",SUM(INDEX(PaymentSchedule3[Interest],1,1):PaymentSchedule3[[#This Row],[Interest]]),"")</f>
        <v>296255.56421058968</v>
      </c>
    </row>
    <row r="289" spans="2:11" ht="32.1" customHeight="1" x14ac:dyDescent="0.2">
      <c r="B289" s="57">
        <f>IF(LoanIsGood,IF(ROW()-ROW(PaymentSchedule3[[#Headers],[Payment Number]])&gt;ScheduledNumberOfPayments,"",ROW()-ROW(PaymentSchedule3[[#Headers],[Payment Number]])),"")</f>
        <v>276</v>
      </c>
      <c r="C289" s="58">
        <f>IF(PaymentSchedule3[[#This Row],[Payment Number]]&lt;&gt;"",EOMONTH(LoanStartDate,ROW(PaymentSchedule3[[#This Row],[Payment Number]])-ROW(PaymentSchedule3[[#Headers],[Payment Number]])-2)+DAY(LoanStartDate),"")</f>
        <v>53662</v>
      </c>
      <c r="D289" s="59">
        <f>IF(PaymentSchedule3[[#This Row],[Payment Number]]&lt;&gt;"",IF(ROW()-ROW(PaymentSchedule3[[#Headers],[Beginning
Balance]])=1,LoanAmount,INDEX(PaymentSchedule3[Ending
Balance],ROW()-ROW(PaymentSchedule3[[#Headers],[Beginning
Balance]])-1)),"")</f>
        <v>120272.86056800775</v>
      </c>
      <c r="E289" s="60">
        <f>IF(PaymentSchedule3[[#This Row],[Payment Number]]&lt;&gt;"",ScheduledPayment,"")</f>
        <v>1373.1965917968894</v>
      </c>
      <c r="F28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8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89" s="59">
        <f>IF(PaymentSchedule3[[#This Row],[Payment Number]]&lt;&gt;"",PaymentSchedule3[[#This Row],[Total
Payment]]-PaymentSchedule3[[#This Row],[Interest]],"")</f>
        <v>617.48211789457412</v>
      </c>
      <c r="I289" s="61">
        <f>IF(PaymentSchedule3[[#This Row],[Payment Number]]&lt;&gt;"",PaymentSchedule3[[#This Row],[Beginning
Balance]]*(InterestRate/PaymentsPerYear),"")</f>
        <v>755.71447390231526</v>
      </c>
      <c r="J289" s="59">
        <f>IF(PaymentSchedule3[[#This Row],[Payment Number]]&lt;&gt;"",IF(PaymentSchedule3[[#This Row],[Scheduled Payment]]+PaymentSchedule3[[#This Row],[Extra
Payment]]&lt;=PaymentSchedule3[[#This Row],[Beginning
Balance]],PaymentSchedule3[[#This Row],[Beginning
Balance]]-PaymentSchedule3[[#This Row],[Principal]],0),"")</f>
        <v>119655.37845011317</v>
      </c>
      <c r="K289" s="61">
        <f>IF(PaymentSchedule3[[#This Row],[Payment Number]]&lt;&gt;"",SUM(INDEX(PaymentSchedule3[Interest],1,1):PaymentSchedule3[[#This Row],[Interest]]),"")</f>
        <v>297011.27868449199</v>
      </c>
    </row>
    <row r="290" spans="2:11" ht="32.1" customHeight="1" x14ac:dyDescent="0.2">
      <c r="B290" s="57">
        <f>IF(LoanIsGood,IF(ROW()-ROW(PaymentSchedule3[[#Headers],[Payment Number]])&gt;ScheduledNumberOfPayments,"",ROW()-ROW(PaymentSchedule3[[#Headers],[Payment Number]])),"")</f>
        <v>277</v>
      </c>
      <c r="C290" s="58">
        <f>IF(PaymentSchedule3[[#This Row],[Payment Number]]&lt;&gt;"",EOMONTH(LoanStartDate,ROW(PaymentSchedule3[[#This Row],[Payment Number]])-ROW(PaymentSchedule3[[#Headers],[Payment Number]])-2)+DAY(LoanStartDate),"")</f>
        <v>53693</v>
      </c>
      <c r="D290" s="59">
        <f>IF(PaymentSchedule3[[#This Row],[Payment Number]]&lt;&gt;"",IF(ROW()-ROW(PaymentSchedule3[[#Headers],[Beginning
Balance]])=1,LoanAmount,INDEX(PaymentSchedule3[Ending
Balance],ROW()-ROW(PaymentSchedule3[[#Headers],[Beginning
Balance]])-1)),"")</f>
        <v>119655.37845011317</v>
      </c>
      <c r="E290" s="60">
        <f>IF(PaymentSchedule3[[#This Row],[Payment Number]]&lt;&gt;"",ScheduledPayment,"")</f>
        <v>1373.1965917968894</v>
      </c>
      <c r="F29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90" s="59">
        <f>IF(PaymentSchedule3[[#This Row],[Payment Number]]&lt;&gt;"",PaymentSchedule3[[#This Row],[Total
Payment]]-PaymentSchedule3[[#This Row],[Interest]],"")</f>
        <v>621.36196386867834</v>
      </c>
      <c r="I290" s="61">
        <f>IF(PaymentSchedule3[[#This Row],[Payment Number]]&lt;&gt;"",PaymentSchedule3[[#This Row],[Beginning
Balance]]*(InterestRate/PaymentsPerYear),"")</f>
        <v>751.83462792821103</v>
      </c>
      <c r="J290" s="59">
        <f>IF(PaymentSchedule3[[#This Row],[Payment Number]]&lt;&gt;"",IF(PaymentSchedule3[[#This Row],[Scheduled Payment]]+PaymentSchedule3[[#This Row],[Extra
Payment]]&lt;=PaymentSchedule3[[#This Row],[Beginning
Balance]],PaymentSchedule3[[#This Row],[Beginning
Balance]]-PaymentSchedule3[[#This Row],[Principal]],0),"")</f>
        <v>119034.01648624449</v>
      </c>
      <c r="K290" s="61">
        <f>IF(PaymentSchedule3[[#This Row],[Payment Number]]&lt;&gt;"",SUM(INDEX(PaymentSchedule3[Interest],1,1):PaymentSchedule3[[#This Row],[Interest]]),"")</f>
        <v>297763.1133124202</v>
      </c>
    </row>
    <row r="291" spans="2:11" ht="32.1" customHeight="1" x14ac:dyDescent="0.2">
      <c r="B291" s="57">
        <f>IF(LoanIsGood,IF(ROW()-ROW(PaymentSchedule3[[#Headers],[Payment Number]])&gt;ScheduledNumberOfPayments,"",ROW()-ROW(PaymentSchedule3[[#Headers],[Payment Number]])),"")</f>
        <v>278</v>
      </c>
      <c r="C291" s="58">
        <f>IF(PaymentSchedule3[[#This Row],[Payment Number]]&lt;&gt;"",EOMONTH(LoanStartDate,ROW(PaymentSchedule3[[#This Row],[Payment Number]])-ROW(PaymentSchedule3[[#Headers],[Payment Number]])-2)+DAY(LoanStartDate),"")</f>
        <v>53724</v>
      </c>
      <c r="D291" s="59">
        <f>IF(PaymentSchedule3[[#This Row],[Payment Number]]&lt;&gt;"",IF(ROW()-ROW(PaymentSchedule3[[#Headers],[Beginning
Balance]])=1,LoanAmount,INDEX(PaymentSchedule3[Ending
Balance],ROW()-ROW(PaymentSchedule3[[#Headers],[Beginning
Balance]])-1)),"")</f>
        <v>119034.01648624449</v>
      </c>
      <c r="E291" s="60">
        <f>IF(PaymentSchedule3[[#This Row],[Payment Number]]&lt;&gt;"",ScheduledPayment,"")</f>
        <v>1373.1965917968894</v>
      </c>
      <c r="F29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91" s="59">
        <f>IF(PaymentSchedule3[[#This Row],[Payment Number]]&lt;&gt;"",PaymentSchedule3[[#This Row],[Total
Payment]]-PaymentSchedule3[[#This Row],[Interest]],"")</f>
        <v>625.26618820831993</v>
      </c>
      <c r="I291" s="61">
        <f>IF(PaymentSchedule3[[#This Row],[Payment Number]]&lt;&gt;"",PaymentSchedule3[[#This Row],[Beginning
Balance]]*(InterestRate/PaymentsPerYear),"")</f>
        <v>747.93040358856945</v>
      </c>
      <c r="J291" s="59">
        <f>IF(PaymentSchedule3[[#This Row],[Payment Number]]&lt;&gt;"",IF(PaymentSchedule3[[#This Row],[Scheduled Payment]]+PaymentSchedule3[[#This Row],[Extra
Payment]]&lt;=PaymentSchedule3[[#This Row],[Beginning
Balance]],PaymentSchedule3[[#This Row],[Beginning
Balance]]-PaymentSchedule3[[#This Row],[Principal]],0),"")</f>
        <v>118408.75029803618</v>
      </c>
      <c r="K291" s="61">
        <f>IF(PaymentSchedule3[[#This Row],[Payment Number]]&lt;&gt;"",SUM(INDEX(PaymentSchedule3[Interest],1,1):PaymentSchedule3[[#This Row],[Interest]]),"")</f>
        <v>298511.04371600877</v>
      </c>
    </row>
    <row r="292" spans="2:11" ht="32.1" customHeight="1" x14ac:dyDescent="0.2">
      <c r="B292" s="57">
        <f>IF(LoanIsGood,IF(ROW()-ROW(PaymentSchedule3[[#Headers],[Payment Number]])&gt;ScheduledNumberOfPayments,"",ROW()-ROW(PaymentSchedule3[[#Headers],[Payment Number]])),"")</f>
        <v>279</v>
      </c>
      <c r="C292" s="58">
        <f>IF(PaymentSchedule3[[#This Row],[Payment Number]]&lt;&gt;"",EOMONTH(LoanStartDate,ROW(PaymentSchedule3[[#This Row],[Payment Number]])-ROW(PaymentSchedule3[[#Headers],[Payment Number]])-2)+DAY(LoanStartDate),"")</f>
        <v>53752</v>
      </c>
      <c r="D292" s="59">
        <f>IF(PaymentSchedule3[[#This Row],[Payment Number]]&lt;&gt;"",IF(ROW()-ROW(PaymentSchedule3[[#Headers],[Beginning
Balance]])=1,LoanAmount,INDEX(PaymentSchedule3[Ending
Balance],ROW()-ROW(PaymentSchedule3[[#Headers],[Beginning
Balance]])-1)),"")</f>
        <v>118408.75029803618</v>
      </c>
      <c r="E292" s="60">
        <f>IF(PaymentSchedule3[[#This Row],[Payment Number]]&lt;&gt;"",ScheduledPayment,"")</f>
        <v>1373.1965917968894</v>
      </c>
      <c r="F29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92" s="59">
        <f>IF(PaymentSchedule3[[#This Row],[Payment Number]]&lt;&gt;"",PaymentSchedule3[[#This Row],[Total
Payment]]-PaymentSchedule3[[#This Row],[Interest]],"")</f>
        <v>629.19494409089555</v>
      </c>
      <c r="I292" s="61">
        <f>IF(PaymentSchedule3[[#This Row],[Payment Number]]&lt;&gt;"",PaymentSchedule3[[#This Row],[Beginning
Balance]]*(InterestRate/PaymentsPerYear),"")</f>
        <v>744.00164770599383</v>
      </c>
      <c r="J292" s="59">
        <f>IF(PaymentSchedule3[[#This Row],[Payment Number]]&lt;&gt;"",IF(PaymentSchedule3[[#This Row],[Scheduled Payment]]+PaymentSchedule3[[#This Row],[Extra
Payment]]&lt;=PaymentSchedule3[[#This Row],[Beginning
Balance]],PaymentSchedule3[[#This Row],[Beginning
Balance]]-PaymentSchedule3[[#This Row],[Principal]],0),"")</f>
        <v>117779.55535394528</v>
      </c>
      <c r="K292" s="61">
        <f>IF(PaymentSchedule3[[#This Row],[Payment Number]]&lt;&gt;"",SUM(INDEX(PaymentSchedule3[Interest],1,1):PaymentSchedule3[[#This Row],[Interest]]),"")</f>
        <v>299255.04536371474</v>
      </c>
    </row>
    <row r="293" spans="2:11" ht="32.1" customHeight="1" x14ac:dyDescent="0.2">
      <c r="B293" s="57">
        <f>IF(LoanIsGood,IF(ROW()-ROW(PaymentSchedule3[[#Headers],[Payment Number]])&gt;ScheduledNumberOfPayments,"",ROW()-ROW(PaymentSchedule3[[#Headers],[Payment Number]])),"")</f>
        <v>280</v>
      </c>
      <c r="C293" s="58">
        <f>IF(PaymentSchedule3[[#This Row],[Payment Number]]&lt;&gt;"",EOMONTH(LoanStartDate,ROW(PaymentSchedule3[[#This Row],[Payment Number]])-ROW(PaymentSchedule3[[#Headers],[Payment Number]])-2)+DAY(LoanStartDate),"")</f>
        <v>53783</v>
      </c>
      <c r="D293" s="59">
        <f>IF(PaymentSchedule3[[#This Row],[Payment Number]]&lt;&gt;"",IF(ROW()-ROW(PaymentSchedule3[[#Headers],[Beginning
Balance]])=1,LoanAmount,INDEX(PaymentSchedule3[Ending
Balance],ROW()-ROW(PaymentSchedule3[[#Headers],[Beginning
Balance]])-1)),"")</f>
        <v>117779.55535394528</v>
      </c>
      <c r="E293" s="60">
        <f>IF(PaymentSchedule3[[#This Row],[Payment Number]]&lt;&gt;"",ScheduledPayment,"")</f>
        <v>1373.1965917968894</v>
      </c>
      <c r="F29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93" s="59">
        <f>IF(PaymentSchedule3[[#This Row],[Payment Number]]&lt;&gt;"",PaymentSchedule3[[#This Row],[Total
Payment]]-PaymentSchedule3[[#This Row],[Interest]],"")</f>
        <v>633.14838565626667</v>
      </c>
      <c r="I293" s="61">
        <f>IF(PaymentSchedule3[[#This Row],[Payment Number]]&lt;&gt;"",PaymentSchedule3[[#This Row],[Beginning
Balance]]*(InterestRate/PaymentsPerYear),"")</f>
        <v>740.04820614062271</v>
      </c>
      <c r="J293" s="59">
        <f>IF(PaymentSchedule3[[#This Row],[Payment Number]]&lt;&gt;"",IF(PaymentSchedule3[[#This Row],[Scheduled Payment]]+PaymentSchedule3[[#This Row],[Extra
Payment]]&lt;=PaymentSchedule3[[#This Row],[Beginning
Balance]],PaymentSchedule3[[#This Row],[Beginning
Balance]]-PaymentSchedule3[[#This Row],[Principal]],0),"")</f>
        <v>117146.40696828901</v>
      </c>
      <c r="K293" s="61">
        <f>IF(PaymentSchedule3[[#This Row],[Payment Number]]&lt;&gt;"",SUM(INDEX(PaymentSchedule3[Interest],1,1):PaymentSchedule3[[#This Row],[Interest]]),"")</f>
        <v>299995.09356985538</v>
      </c>
    </row>
    <row r="294" spans="2:11" ht="32.1" customHeight="1" x14ac:dyDescent="0.2">
      <c r="B294" s="57">
        <f>IF(LoanIsGood,IF(ROW()-ROW(PaymentSchedule3[[#Headers],[Payment Number]])&gt;ScheduledNumberOfPayments,"",ROW()-ROW(PaymentSchedule3[[#Headers],[Payment Number]])),"")</f>
        <v>281</v>
      </c>
      <c r="C294" s="58">
        <f>IF(PaymentSchedule3[[#This Row],[Payment Number]]&lt;&gt;"",EOMONTH(LoanStartDate,ROW(PaymentSchedule3[[#This Row],[Payment Number]])-ROW(PaymentSchedule3[[#Headers],[Payment Number]])-2)+DAY(LoanStartDate),"")</f>
        <v>53813</v>
      </c>
      <c r="D294" s="59">
        <f>IF(PaymentSchedule3[[#This Row],[Payment Number]]&lt;&gt;"",IF(ROW()-ROW(PaymentSchedule3[[#Headers],[Beginning
Balance]])=1,LoanAmount,INDEX(PaymentSchedule3[Ending
Balance],ROW()-ROW(PaymentSchedule3[[#Headers],[Beginning
Balance]])-1)),"")</f>
        <v>117146.40696828901</v>
      </c>
      <c r="E294" s="60">
        <f>IF(PaymentSchedule3[[#This Row],[Payment Number]]&lt;&gt;"",ScheduledPayment,"")</f>
        <v>1373.1965917968894</v>
      </c>
      <c r="F29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94" s="59">
        <f>IF(PaymentSchedule3[[#This Row],[Payment Number]]&lt;&gt;"",PaymentSchedule3[[#This Row],[Total
Payment]]-PaymentSchedule3[[#This Row],[Interest]],"")</f>
        <v>637.12666801280682</v>
      </c>
      <c r="I294" s="61">
        <f>IF(PaymentSchedule3[[#This Row],[Payment Number]]&lt;&gt;"",PaymentSchedule3[[#This Row],[Beginning
Balance]]*(InterestRate/PaymentsPerYear),"")</f>
        <v>736.06992378408256</v>
      </c>
      <c r="J294" s="59">
        <f>IF(PaymentSchedule3[[#This Row],[Payment Number]]&lt;&gt;"",IF(PaymentSchedule3[[#This Row],[Scheduled Payment]]+PaymentSchedule3[[#This Row],[Extra
Payment]]&lt;=PaymentSchedule3[[#This Row],[Beginning
Balance]],PaymentSchedule3[[#This Row],[Beginning
Balance]]-PaymentSchedule3[[#This Row],[Principal]],0),"")</f>
        <v>116509.28030027621</v>
      </c>
      <c r="K294" s="61">
        <f>IF(PaymentSchedule3[[#This Row],[Payment Number]]&lt;&gt;"",SUM(INDEX(PaymentSchedule3[Interest],1,1):PaymentSchedule3[[#This Row],[Interest]]),"")</f>
        <v>300731.16349363944</v>
      </c>
    </row>
    <row r="295" spans="2:11" ht="32.1" customHeight="1" x14ac:dyDescent="0.2">
      <c r="B295" s="57">
        <f>IF(LoanIsGood,IF(ROW()-ROW(PaymentSchedule3[[#Headers],[Payment Number]])&gt;ScheduledNumberOfPayments,"",ROW()-ROW(PaymentSchedule3[[#Headers],[Payment Number]])),"")</f>
        <v>282</v>
      </c>
      <c r="C295" s="58">
        <f>IF(PaymentSchedule3[[#This Row],[Payment Number]]&lt;&gt;"",EOMONTH(LoanStartDate,ROW(PaymentSchedule3[[#This Row],[Payment Number]])-ROW(PaymentSchedule3[[#Headers],[Payment Number]])-2)+DAY(LoanStartDate),"")</f>
        <v>53844</v>
      </c>
      <c r="D295" s="59">
        <f>IF(PaymentSchedule3[[#This Row],[Payment Number]]&lt;&gt;"",IF(ROW()-ROW(PaymentSchedule3[[#Headers],[Beginning
Balance]])=1,LoanAmount,INDEX(PaymentSchedule3[Ending
Balance],ROW()-ROW(PaymentSchedule3[[#Headers],[Beginning
Balance]])-1)),"")</f>
        <v>116509.28030027621</v>
      </c>
      <c r="E295" s="60">
        <f>IF(PaymentSchedule3[[#This Row],[Payment Number]]&lt;&gt;"",ScheduledPayment,"")</f>
        <v>1373.1965917968894</v>
      </c>
      <c r="F29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95" s="59">
        <f>IF(PaymentSchedule3[[#This Row],[Payment Number]]&lt;&gt;"",PaymentSchedule3[[#This Row],[Total
Payment]]-PaymentSchedule3[[#This Row],[Interest]],"")</f>
        <v>641.12994724348732</v>
      </c>
      <c r="I295" s="61">
        <f>IF(PaymentSchedule3[[#This Row],[Payment Number]]&lt;&gt;"",PaymentSchedule3[[#This Row],[Beginning
Balance]]*(InterestRate/PaymentsPerYear),"")</f>
        <v>732.06664455340206</v>
      </c>
      <c r="J295" s="59">
        <f>IF(PaymentSchedule3[[#This Row],[Payment Number]]&lt;&gt;"",IF(PaymentSchedule3[[#This Row],[Scheduled Payment]]+PaymentSchedule3[[#This Row],[Extra
Payment]]&lt;=PaymentSchedule3[[#This Row],[Beginning
Balance]],PaymentSchedule3[[#This Row],[Beginning
Balance]]-PaymentSchedule3[[#This Row],[Principal]],0),"")</f>
        <v>115868.15035303272</v>
      </c>
      <c r="K295" s="61">
        <f>IF(PaymentSchedule3[[#This Row],[Payment Number]]&lt;&gt;"",SUM(INDEX(PaymentSchedule3[Interest],1,1):PaymentSchedule3[[#This Row],[Interest]]),"")</f>
        <v>301463.23013819283</v>
      </c>
    </row>
    <row r="296" spans="2:11" ht="32.1" customHeight="1" x14ac:dyDescent="0.2">
      <c r="B296" s="57">
        <f>IF(LoanIsGood,IF(ROW()-ROW(PaymentSchedule3[[#Headers],[Payment Number]])&gt;ScheduledNumberOfPayments,"",ROW()-ROW(PaymentSchedule3[[#Headers],[Payment Number]])),"")</f>
        <v>283</v>
      </c>
      <c r="C296" s="58">
        <f>IF(PaymentSchedule3[[#This Row],[Payment Number]]&lt;&gt;"",EOMONTH(LoanStartDate,ROW(PaymentSchedule3[[#This Row],[Payment Number]])-ROW(PaymentSchedule3[[#Headers],[Payment Number]])-2)+DAY(LoanStartDate),"")</f>
        <v>53874</v>
      </c>
      <c r="D296" s="59">
        <f>IF(PaymentSchedule3[[#This Row],[Payment Number]]&lt;&gt;"",IF(ROW()-ROW(PaymentSchedule3[[#Headers],[Beginning
Balance]])=1,LoanAmount,INDEX(PaymentSchedule3[Ending
Balance],ROW()-ROW(PaymentSchedule3[[#Headers],[Beginning
Balance]])-1)),"")</f>
        <v>115868.15035303272</v>
      </c>
      <c r="E296" s="60">
        <f>IF(PaymentSchedule3[[#This Row],[Payment Number]]&lt;&gt;"",ScheduledPayment,"")</f>
        <v>1373.1965917968894</v>
      </c>
      <c r="F29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96" s="59">
        <f>IF(PaymentSchedule3[[#This Row],[Payment Number]]&lt;&gt;"",PaymentSchedule3[[#This Row],[Total
Payment]]-PaymentSchedule3[[#This Row],[Interest]],"")</f>
        <v>645.15838041200061</v>
      </c>
      <c r="I296" s="61">
        <f>IF(PaymentSchedule3[[#This Row],[Payment Number]]&lt;&gt;"",PaymentSchedule3[[#This Row],[Beginning
Balance]]*(InterestRate/PaymentsPerYear),"")</f>
        <v>728.03821138488877</v>
      </c>
      <c r="J296" s="59">
        <f>IF(PaymentSchedule3[[#This Row],[Payment Number]]&lt;&gt;"",IF(PaymentSchedule3[[#This Row],[Scheduled Payment]]+PaymentSchedule3[[#This Row],[Extra
Payment]]&lt;=PaymentSchedule3[[#This Row],[Beginning
Balance]],PaymentSchedule3[[#This Row],[Beginning
Balance]]-PaymentSchedule3[[#This Row],[Principal]],0),"")</f>
        <v>115222.99197262072</v>
      </c>
      <c r="K296" s="61">
        <f>IF(PaymentSchedule3[[#This Row],[Payment Number]]&lt;&gt;"",SUM(INDEX(PaymentSchedule3[Interest],1,1):PaymentSchedule3[[#This Row],[Interest]]),"")</f>
        <v>302191.26834957773</v>
      </c>
    </row>
    <row r="297" spans="2:11" ht="32.1" customHeight="1" x14ac:dyDescent="0.2">
      <c r="B297" s="57">
        <f>IF(LoanIsGood,IF(ROW()-ROW(PaymentSchedule3[[#Headers],[Payment Number]])&gt;ScheduledNumberOfPayments,"",ROW()-ROW(PaymentSchedule3[[#Headers],[Payment Number]])),"")</f>
        <v>284</v>
      </c>
      <c r="C297" s="58">
        <f>IF(PaymentSchedule3[[#This Row],[Payment Number]]&lt;&gt;"",EOMONTH(LoanStartDate,ROW(PaymentSchedule3[[#This Row],[Payment Number]])-ROW(PaymentSchedule3[[#Headers],[Payment Number]])-2)+DAY(LoanStartDate),"")</f>
        <v>53905</v>
      </c>
      <c r="D297" s="59">
        <f>IF(PaymentSchedule3[[#This Row],[Payment Number]]&lt;&gt;"",IF(ROW()-ROW(PaymentSchedule3[[#Headers],[Beginning
Balance]])=1,LoanAmount,INDEX(PaymentSchedule3[Ending
Balance],ROW()-ROW(PaymentSchedule3[[#Headers],[Beginning
Balance]])-1)),"")</f>
        <v>115222.99197262072</v>
      </c>
      <c r="E297" s="60">
        <f>IF(PaymentSchedule3[[#This Row],[Payment Number]]&lt;&gt;"",ScheduledPayment,"")</f>
        <v>1373.1965917968894</v>
      </c>
      <c r="F29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97" s="59">
        <f>IF(PaymentSchedule3[[#This Row],[Payment Number]]&lt;&gt;"",PaymentSchedule3[[#This Row],[Total
Payment]]-PaymentSchedule3[[#This Row],[Interest]],"")</f>
        <v>649.2121255689226</v>
      </c>
      <c r="I297" s="61">
        <f>IF(PaymentSchedule3[[#This Row],[Payment Number]]&lt;&gt;"",PaymentSchedule3[[#This Row],[Beginning
Balance]]*(InterestRate/PaymentsPerYear),"")</f>
        <v>723.98446622796678</v>
      </c>
      <c r="J297" s="59">
        <f>IF(PaymentSchedule3[[#This Row],[Payment Number]]&lt;&gt;"",IF(PaymentSchedule3[[#This Row],[Scheduled Payment]]+PaymentSchedule3[[#This Row],[Extra
Payment]]&lt;=PaymentSchedule3[[#This Row],[Beginning
Balance]],PaymentSchedule3[[#This Row],[Beginning
Balance]]-PaymentSchedule3[[#This Row],[Principal]],0),"")</f>
        <v>114573.77984705179</v>
      </c>
      <c r="K297" s="61">
        <f>IF(PaymentSchedule3[[#This Row],[Payment Number]]&lt;&gt;"",SUM(INDEX(PaymentSchedule3[Interest],1,1):PaymentSchedule3[[#This Row],[Interest]]),"")</f>
        <v>302915.25281580572</v>
      </c>
    </row>
    <row r="298" spans="2:11" ht="32.1" customHeight="1" x14ac:dyDescent="0.2">
      <c r="B298" s="57">
        <f>IF(LoanIsGood,IF(ROW()-ROW(PaymentSchedule3[[#Headers],[Payment Number]])&gt;ScheduledNumberOfPayments,"",ROW()-ROW(PaymentSchedule3[[#Headers],[Payment Number]])),"")</f>
        <v>285</v>
      </c>
      <c r="C298" s="58">
        <f>IF(PaymentSchedule3[[#This Row],[Payment Number]]&lt;&gt;"",EOMONTH(LoanStartDate,ROW(PaymentSchedule3[[#This Row],[Payment Number]])-ROW(PaymentSchedule3[[#Headers],[Payment Number]])-2)+DAY(LoanStartDate),"")</f>
        <v>53936</v>
      </c>
      <c r="D298" s="59">
        <f>IF(PaymentSchedule3[[#This Row],[Payment Number]]&lt;&gt;"",IF(ROW()-ROW(PaymentSchedule3[[#Headers],[Beginning
Balance]])=1,LoanAmount,INDEX(PaymentSchedule3[Ending
Balance],ROW()-ROW(PaymentSchedule3[[#Headers],[Beginning
Balance]])-1)),"")</f>
        <v>114573.77984705179</v>
      </c>
      <c r="E298" s="60">
        <f>IF(PaymentSchedule3[[#This Row],[Payment Number]]&lt;&gt;"",ScheduledPayment,"")</f>
        <v>1373.1965917968894</v>
      </c>
      <c r="F29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98" s="59">
        <f>IF(PaymentSchedule3[[#This Row],[Payment Number]]&lt;&gt;"",PaymentSchedule3[[#This Row],[Total
Payment]]-PaymentSchedule3[[#This Row],[Interest]],"")</f>
        <v>653.2913417579141</v>
      </c>
      <c r="I298" s="61">
        <f>IF(PaymentSchedule3[[#This Row],[Payment Number]]&lt;&gt;"",PaymentSchedule3[[#This Row],[Beginning
Balance]]*(InterestRate/PaymentsPerYear),"")</f>
        <v>719.90525003897528</v>
      </c>
      <c r="J298" s="59">
        <f>IF(PaymentSchedule3[[#This Row],[Payment Number]]&lt;&gt;"",IF(PaymentSchedule3[[#This Row],[Scheduled Payment]]+PaymentSchedule3[[#This Row],[Extra
Payment]]&lt;=PaymentSchedule3[[#This Row],[Beginning
Balance]],PaymentSchedule3[[#This Row],[Beginning
Balance]]-PaymentSchedule3[[#This Row],[Principal]],0),"")</f>
        <v>113920.48850529388</v>
      </c>
      <c r="K298" s="61">
        <f>IF(PaymentSchedule3[[#This Row],[Payment Number]]&lt;&gt;"",SUM(INDEX(PaymentSchedule3[Interest],1,1):PaymentSchedule3[[#This Row],[Interest]]),"")</f>
        <v>303635.15806584468</v>
      </c>
    </row>
    <row r="299" spans="2:11" ht="32.1" customHeight="1" x14ac:dyDescent="0.2">
      <c r="B299" s="57">
        <f>IF(LoanIsGood,IF(ROW()-ROW(PaymentSchedule3[[#Headers],[Payment Number]])&gt;ScheduledNumberOfPayments,"",ROW()-ROW(PaymentSchedule3[[#Headers],[Payment Number]])),"")</f>
        <v>286</v>
      </c>
      <c r="C299" s="58">
        <f>IF(PaymentSchedule3[[#This Row],[Payment Number]]&lt;&gt;"",EOMONTH(LoanStartDate,ROW(PaymentSchedule3[[#This Row],[Payment Number]])-ROW(PaymentSchedule3[[#Headers],[Payment Number]])-2)+DAY(LoanStartDate),"")</f>
        <v>53966</v>
      </c>
      <c r="D299" s="59">
        <f>IF(PaymentSchedule3[[#This Row],[Payment Number]]&lt;&gt;"",IF(ROW()-ROW(PaymentSchedule3[[#Headers],[Beginning
Balance]])=1,LoanAmount,INDEX(PaymentSchedule3[Ending
Balance],ROW()-ROW(PaymentSchedule3[[#Headers],[Beginning
Balance]])-1)),"")</f>
        <v>113920.48850529388</v>
      </c>
      <c r="E299" s="60">
        <f>IF(PaymentSchedule3[[#This Row],[Payment Number]]&lt;&gt;"",ScheduledPayment,"")</f>
        <v>1373.1965917968894</v>
      </c>
      <c r="F29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9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299" s="59">
        <f>IF(PaymentSchedule3[[#This Row],[Payment Number]]&lt;&gt;"",PaymentSchedule3[[#This Row],[Total
Payment]]-PaymentSchedule3[[#This Row],[Interest]],"")</f>
        <v>657.39618902195957</v>
      </c>
      <c r="I299" s="61">
        <f>IF(PaymentSchedule3[[#This Row],[Payment Number]]&lt;&gt;"",PaymentSchedule3[[#This Row],[Beginning
Balance]]*(InterestRate/PaymentsPerYear),"")</f>
        <v>715.80040277492981</v>
      </c>
      <c r="J299" s="59">
        <f>IF(PaymentSchedule3[[#This Row],[Payment Number]]&lt;&gt;"",IF(PaymentSchedule3[[#This Row],[Scheduled Payment]]+PaymentSchedule3[[#This Row],[Extra
Payment]]&lt;=PaymentSchedule3[[#This Row],[Beginning
Balance]],PaymentSchedule3[[#This Row],[Beginning
Balance]]-PaymentSchedule3[[#This Row],[Principal]],0),"")</f>
        <v>113263.09231627191</v>
      </c>
      <c r="K299" s="61">
        <f>IF(PaymentSchedule3[[#This Row],[Payment Number]]&lt;&gt;"",SUM(INDEX(PaymentSchedule3[Interest],1,1):PaymentSchedule3[[#This Row],[Interest]]),"")</f>
        <v>304350.95846861962</v>
      </c>
    </row>
    <row r="300" spans="2:11" ht="32.1" customHeight="1" x14ac:dyDescent="0.2">
      <c r="B300" s="57">
        <f>IF(LoanIsGood,IF(ROW()-ROW(PaymentSchedule3[[#Headers],[Payment Number]])&gt;ScheduledNumberOfPayments,"",ROW()-ROW(PaymentSchedule3[[#Headers],[Payment Number]])),"")</f>
        <v>287</v>
      </c>
      <c r="C300" s="58">
        <f>IF(PaymentSchedule3[[#This Row],[Payment Number]]&lt;&gt;"",EOMONTH(LoanStartDate,ROW(PaymentSchedule3[[#This Row],[Payment Number]])-ROW(PaymentSchedule3[[#Headers],[Payment Number]])-2)+DAY(LoanStartDate),"")</f>
        <v>53997</v>
      </c>
      <c r="D300" s="59">
        <f>IF(PaymentSchedule3[[#This Row],[Payment Number]]&lt;&gt;"",IF(ROW()-ROW(PaymentSchedule3[[#Headers],[Beginning
Balance]])=1,LoanAmount,INDEX(PaymentSchedule3[Ending
Balance],ROW()-ROW(PaymentSchedule3[[#Headers],[Beginning
Balance]])-1)),"")</f>
        <v>113263.09231627191</v>
      </c>
      <c r="E300" s="60">
        <f>IF(PaymentSchedule3[[#This Row],[Payment Number]]&lt;&gt;"",ScheduledPayment,"")</f>
        <v>1373.1965917968894</v>
      </c>
      <c r="F30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00" s="59">
        <f>IF(PaymentSchedule3[[#This Row],[Payment Number]]&lt;&gt;"",PaymentSchedule3[[#This Row],[Total
Payment]]-PaymentSchedule3[[#This Row],[Interest]],"")</f>
        <v>661.52682840964758</v>
      </c>
      <c r="I300" s="61">
        <f>IF(PaymentSchedule3[[#This Row],[Payment Number]]&lt;&gt;"",PaymentSchedule3[[#This Row],[Beginning
Balance]]*(InterestRate/PaymentsPerYear),"")</f>
        <v>711.6697633872418</v>
      </c>
      <c r="J300" s="59">
        <f>IF(PaymentSchedule3[[#This Row],[Payment Number]]&lt;&gt;"",IF(PaymentSchedule3[[#This Row],[Scheduled Payment]]+PaymentSchedule3[[#This Row],[Extra
Payment]]&lt;=PaymentSchedule3[[#This Row],[Beginning
Balance]],PaymentSchedule3[[#This Row],[Beginning
Balance]]-PaymentSchedule3[[#This Row],[Principal]],0),"")</f>
        <v>112601.56548786226</v>
      </c>
      <c r="K300" s="61">
        <f>IF(PaymentSchedule3[[#This Row],[Payment Number]]&lt;&gt;"",SUM(INDEX(PaymentSchedule3[Interest],1,1):PaymentSchedule3[[#This Row],[Interest]]),"")</f>
        <v>305062.62823200686</v>
      </c>
    </row>
    <row r="301" spans="2:11" ht="32.1" customHeight="1" x14ac:dyDescent="0.2">
      <c r="B301" s="57">
        <f>IF(LoanIsGood,IF(ROW()-ROW(PaymentSchedule3[[#Headers],[Payment Number]])&gt;ScheduledNumberOfPayments,"",ROW()-ROW(PaymentSchedule3[[#Headers],[Payment Number]])),"")</f>
        <v>288</v>
      </c>
      <c r="C301" s="58">
        <f>IF(PaymentSchedule3[[#This Row],[Payment Number]]&lt;&gt;"",EOMONTH(LoanStartDate,ROW(PaymentSchedule3[[#This Row],[Payment Number]])-ROW(PaymentSchedule3[[#Headers],[Payment Number]])-2)+DAY(LoanStartDate),"")</f>
        <v>54027</v>
      </c>
      <c r="D301" s="59">
        <f>IF(PaymentSchedule3[[#This Row],[Payment Number]]&lt;&gt;"",IF(ROW()-ROW(PaymentSchedule3[[#Headers],[Beginning
Balance]])=1,LoanAmount,INDEX(PaymentSchedule3[Ending
Balance],ROW()-ROW(PaymentSchedule3[[#Headers],[Beginning
Balance]])-1)),"")</f>
        <v>112601.56548786226</v>
      </c>
      <c r="E301" s="60">
        <f>IF(PaymentSchedule3[[#This Row],[Payment Number]]&lt;&gt;"",ScheduledPayment,"")</f>
        <v>1373.1965917968894</v>
      </c>
      <c r="F30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01" s="59">
        <f>IF(PaymentSchedule3[[#This Row],[Payment Number]]&lt;&gt;"",PaymentSchedule3[[#This Row],[Total
Payment]]-PaymentSchedule3[[#This Row],[Interest]],"")</f>
        <v>665.68342198148832</v>
      </c>
      <c r="I301" s="61">
        <f>IF(PaymentSchedule3[[#This Row],[Payment Number]]&lt;&gt;"",PaymentSchedule3[[#This Row],[Beginning
Balance]]*(InterestRate/PaymentsPerYear),"")</f>
        <v>707.51316981540106</v>
      </c>
      <c r="J301" s="59">
        <f>IF(PaymentSchedule3[[#This Row],[Payment Number]]&lt;&gt;"",IF(PaymentSchedule3[[#This Row],[Scheduled Payment]]+PaymentSchedule3[[#This Row],[Extra
Payment]]&lt;=PaymentSchedule3[[#This Row],[Beginning
Balance]],PaymentSchedule3[[#This Row],[Beginning
Balance]]-PaymentSchedule3[[#This Row],[Principal]],0),"")</f>
        <v>111935.88206588077</v>
      </c>
      <c r="K301" s="61">
        <f>IF(PaymentSchedule3[[#This Row],[Payment Number]]&lt;&gt;"",SUM(INDEX(PaymentSchedule3[Interest],1,1):PaymentSchedule3[[#This Row],[Interest]]),"")</f>
        <v>305770.14140182227</v>
      </c>
    </row>
    <row r="302" spans="2:11" ht="32.1" customHeight="1" x14ac:dyDescent="0.2">
      <c r="B302" s="57">
        <f>IF(LoanIsGood,IF(ROW()-ROW(PaymentSchedule3[[#Headers],[Payment Number]])&gt;ScheduledNumberOfPayments,"",ROW()-ROW(PaymentSchedule3[[#Headers],[Payment Number]])),"")</f>
        <v>289</v>
      </c>
      <c r="C302" s="58">
        <f>IF(PaymentSchedule3[[#This Row],[Payment Number]]&lt;&gt;"",EOMONTH(LoanStartDate,ROW(PaymentSchedule3[[#This Row],[Payment Number]])-ROW(PaymentSchedule3[[#Headers],[Payment Number]])-2)+DAY(LoanStartDate),"")</f>
        <v>54058</v>
      </c>
      <c r="D302" s="59">
        <f>IF(PaymentSchedule3[[#This Row],[Payment Number]]&lt;&gt;"",IF(ROW()-ROW(PaymentSchedule3[[#Headers],[Beginning
Balance]])=1,LoanAmount,INDEX(PaymentSchedule3[Ending
Balance],ROW()-ROW(PaymentSchedule3[[#Headers],[Beginning
Balance]])-1)),"")</f>
        <v>111935.88206588077</v>
      </c>
      <c r="E302" s="60">
        <f>IF(PaymentSchedule3[[#This Row],[Payment Number]]&lt;&gt;"",ScheduledPayment,"")</f>
        <v>1373.1965917968894</v>
      </c>
      <c r="F30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02" s="59">
        <f>IF(PaymentSchedule3[[#This Row],[Payment Number]]&lt;&gt;"",PaymentSchedule3[[#This Row],[Total
Payment]]-PaymentSchedule3[[#This Row],[Interest]],"")</f>
        <v>669.86613281627194</v>
      </c>
      <c r="I302" s="61">
        <f>IF(PaymentSchedule3[[#This Row],[Payment Number]]&lt;&gt;"",PaymentSchedule3[[#This Row],[Beginning
Balance]]*(InterestRate/PaymentsPerYear),"")</f>
        <v>703.33045898061744</v>
      </c>
      <c r="J302" s="59">
        <f>IF(PaymentSchedule3[[#This Row],[Payment Number]]&lt;&gt;"",IF(PaymentSchedule3[[#This Row],[Scheduled Payment]]+PaymentSchedule3[[#This Row],[Extra
Payment]]&lt;=PaymentSchedule3[[#This Row],[Beginning
Balance]],PaymentSchedule3[[#This Row],[Beginning
Balance]]-PaymentSchedule3[[#This Row],[Principal]],0),"")</f>
        <v>111266.0159330645</v>
      </c>
      <c r="K302" s="61">
        <f>IF(PaymentSchedule3[[#This Row],[Payment Number]]&lt;&gt;"",SUM(INDEX(PaymentSchedule3[Interest],1,1):PaymentSchedule3[[#This Row],[Interest]]),"")</f>
        <v>306473.47186080291</v>
      </c>
    </row>
    <row r="303" spans="2:11" ht="32.1" customHeight="1" x14ac:dyDescent="0.2">
      <c r="B303" s="57">
        <f>IF(LoanIsGood,IF(ROW()-ROW(PaymentSchedule3[[#Headers],[Payment Number]])&gt;ScheduledNumberOfPayments,"",ROW()-ROW(PaymentSchedule3[[#Headers],[Payment Number]])),"")</f>
        <v>290</v>
      </c>
      <c r="C303" s="58">
        <f>IF(PaymentSchedule3[[#This Row],[Payment Number]]&lt;&gt;"",EOMONTH(LoanStartDate,ROW(PaymentSchedule3[[#This Row],[Payment Number]])-ROW(PaymentSchedule3[[#Headers],[Payment Number]])-2)+DAY(LoanStartDate),"")</f>
        <v>54089</v>
      </c>
      <c r="D303" s="59">
        <f>IF(PaymentSchedule3[[#This Row],[Payment Number]]&lt;&gt;"",IF(ROW()-ROW(PaymentSchedule3[[#Headers],[Beginning
Balance]])=1,LoanAmount,INDEX(PaymentSchedule3[Ending
Balance],ROW()-ROW(PaymentSchedule3[[#Headers],[Beginning
Balance]])-1)),"")</f>
        <v>111266.0159330645</v>
      </c>
      <c r="E303" s="60">
        <f>IF(PaymentSchedule3[[#This Row],[Payment Number]]&lt;&gt;"",ScheduledPayment,"")</f>
        <v>1373.1965917968894</v>
      </c>
      <c r="F30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03" s="59">
        <f>IF(PaymentSchedule3[[#This Row],[Payment Number]]&lt;&gt;"",PaymentSchedule3[[#This Row],[Total
Payment]]-PaymentSchedule3[[#This Row],[Interest]],"")</f>
        <v>674.07512501746749</v>
      </c>
      <c r="I303" s="61">
        <f>IF(PaymentSchedule3[[#This Row],[Payment Number]]&lt;&gt;"",PaymentSchedule3[[#This Row],[Beginning
Balance]]*(InterestRate/PaymentsPerYear),"")</f>
        <v>699.12146677942189</v>
      </c>
      <c r="J303" s="59">
        <f>IF(PaymentSchedule3[[#This Row],[Payment Number]]&lt;&gt;"",IF(PaymentSchedule3[[#This Row],[Scheduled Payment]]+PaymentSchedule3[[#This Row],[Extra
Payment]]&lt;=PaymentSchedule3[[#This Row],[Beginning
Balance]],PaymentSchedule3[[#This Row],[Beginning
Balance]]-PaymentSchedule3[[#This Row],[Principal]],0),"")</f>
        <v>110591.94080804703</v>
      </c>
      <c r="K303" s="61">
        <f>IF(PaymentSchedule3[[#This Row],[Payment Number]]&lt;&gt;"",SUM(INDEX(PaymentSchedule3[Interest],1,1):PaymentSchedule3[[#This Row],[Interest]]),"")</f>
        <v>307172.59332758235</v>
      </c>
    </row>
    <row r="304" spans="2:11" ht="32.1" customHeight="1" x14ac:dyDescent="0.2">
      <c r="B304" s="57">
        <f>IF(LoanIsGood,IF(ROW()-ROW(PaymentSchedule3[[#Headers],[Payment Number]])&gt;ScheduledNumberOfPayments,"",ROW()-ROW(PaymentSchedule3[[#Headers],[Payment Number]])),"")</f>
        <v>291</v>
      </c>
      <c r="C304" s="58">
        <f>IF(PaymentSchedule3[[#This Row],[Payment Number]]&lt;&gt;"",EOMONTH(LoanStartDate,ROW(PaymentSchedule3[[#This Row],[Payment Number]])-ROW(PaymentSchedule3[[#Headers],[Payment Number]])-2)+DAY(LoanStartDate),"")</f>
        <v>54118</v>
      </c>
      <c r="D304" s="59">
        <f>IF(PaymentSchedule3[[#This Row],[Payment Number]]&lt;&gt;"",IF(ROW()-ROW(PaymentSchedule3[[#Headers],[Beginning
Balance]])=1,LoanAmount,INDEX(PaymentSchedule3[Ending
Balance],ROW()-ROW(PaymentSchedule3[[#Headers],[Beginning
Balance]])-1)),"")</f>
        <v>110591.94080804703</v>
      </c>
      <c r="E304" s="60">
        <f>IF(PaymentSchedule3[[#This Row],[Payment Number]]&lt;&gt;"",ScheduledPayment,"")</f>
        <v>1373.1965917968894</v>
      </c>
      <c r="F304"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4"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04" s="59">
        <f>IF(PaymentSchedule3[[#This Row],[Payment Number]]&lt;&gt;"",PaymentSchedule3[[#This Row],[Total
Payment]]-PaymentSchedule3[[#This Row],[Interest]],"")</f>
        <v>678.31056371966065</v>
      </c>
      <c r="I304" s="61">
        <f>IF(PaymentSchedule3[[#This Row],[Payment Number]]&lt;&gt;"",PaymentSchedule3[[#This Row],[Beginning
Balance]]*(InterestRate/PaymentsPerYear),"")</f>
        <v>694.88602807722873</v>
      </c>
      <c r="J304" s="59">
        <f>IF(PaymentSchedule3[[#This Row],[Payment Number]]&lt;&gt;"",IF(PaymentSchedule3[[#This Row],[Scheduled Payment]]+PaymentSchedule3[[#This Row],[Extra
Payment]]&lt;=PaymentSchedule3[[#This Row],[Beginning
Balance]],PaymentSchedule3[[#This Row],[Beginning
Balance]]-PaymentSchedule3[[#This Row],[Principal]],0),"")</f>
        <v>109913.63024432737</v>
      </c>
      <c r="K304" s="61">
        <f>IF(PaymentSchedule3[[#This Row],[Payment Number]]&lt;&gt;"",SUM(INDEX(PaymentSchedule3[Interest],1,1):PaymentSchedule3[[#This Row],[Interest]]),"")</f>
        <v>307867.47935565957</v>
      </c>
    </row>
    <row r="305" spans="2:11" ht="32.1" customHeight="1" x14ac:dyDescent="0.2">
      <c r="B305" s="57">
        <f>IF(LoanIsGood,IF(ROW()-ROW(PaymentSchedule3[[#Headers],[Payment Number]])&gt;ScheduledNumberOfPayments,"",ROW()-ROW(PaymentSchedule3[[#Headers],[Payment Number]])),"")</f>
        <v>292</v>
      </c>
      <c r="C305" s="58">
        <f>IF(PaymentSchedule3[[#This Row],[Payment Number]]&lt;&gt;"",EOMONTH(LoanStartDate,ROW(PaymentSchedule3[[#This Row],[Payment Number]])-ROW(PaymentSchedule3[[#Headers],[Payment Number]])-2)+DAY(LoanStartDate),"")</f>
        <v>54149</v>
      </c>
      <c r="D305" s="59">
        <f>IF(PaymentSchedule3[[#This Row],[Payment Number]]&lt;&gt;"",IF(ROW()-ROW(PaymentSchedule3[[#Headers],[Beginning
Balance]])=1,LoanAmount,INDEX(PaymentSchedule3[Ending
Balance],ROW()-ROW(PaymentSchedule3[[#Headers],[Beginning
Balance]])-1)),"")</f>
        <v>109913.63024432737</v>
      </c>
      <c r="E305" s="60">
        <f>IF(PaymentSchedule3[[#This Row],[Payment Number]]&lt;&gt;"",ScheduledPayment,"")</f>
        <v>1373.1965917968894</v>
      </c>
      <c r="F305"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5"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05" s="59">
        <f>IF(PaymentSchedule3[[#This Row],[Payment Number]]&lt;&gt;"",PaymentSchedule3[[#This Row],[Total
Payment]]-PaymentSchedule3[[#This Row],[Interest]],"")</f>
        <v>682.57261509503246</v>
      </c>
      <c r="I305" s="61">
        <f>IF(PaymentSchedule3[[#This Row],[Payment Number]]&lt;&gt;"",PaymentSchedule3[[#This Row],[Beginning
Balance]]*(InterestRate/PaymentsPerYear),"")</f>
        <v>690.62397670185692</v>
      </c>
      <c r="J305" s="59">
        <f>IF(PaymentSchedule3[[#This Row],[Payment Number]]&lt;&gt;"",IF(PaymentSchedule3[[#This Row],[Scheduled Payment]]+PaymentSchedule3[[#This Row],[Extra
Payment]]&lt;=PaymentSchedule3[[#This Row],[Beginning
Balance]],PaymentSchedule3[[#This Row],[Beginning
Balance]]-PaymentSchedule3[[#This Row],[Principal]],0),"")</f>
        <v>109231.05762923234</v>
      </c>
      <c r="K305" s="61">
        <f>IF(PaymentSchedule3[[#This Row],[Payment Number]]&lt;&gt;"",SUM(INDEX(PaymentSchedule3[Interest],1,1):PaymentSchedule3[[#This Row],[Interest]]),"")</f>
        <v>308558.10333236144</v>
      </c>
    </row>
    <row r="306" spans="2:11" ht="32.1" customHeight="1" x14ac:dyDescent="0.2">
      <c r="B306" s="57">
        <f>IF(LoanIsGood,IF(ROW()-ROW(PaymentSchedule3[[#Headers],[Payment Number]])&gt;ScheduledNumberOfPayments,"",ROW()-ROW(PaymentSchedule3[[#Headers],[Payment Number]])),"")</f>
        <v>293</v>
      </c>
      <c r="C306" s="58">
        <f>IF(PaymentSchedule3[[#This Row],[Payment Number]]&lt;&gt;"",EOMONTH(LoanStartDate,ROW(PaymentSchedule3[[#This Row],[Payment Number]])-ROW(PaymentSchedule3[[#Headers],[Payment Number]])-2)+DAY(LoanStartDate),"")</f>
        <v>54179</v>
      </c>
      <c r="D306" s="59">
        <f>IF(PaymentSchedule3[[#This Row],[Payment Number]]&lt;&gt;"",IF(ROW()-ROW(PaymentSchedule3[[#Headers],[Beginning
Balance]])=1,LoanAmount,INDEX(PaymentSchedule3[Ending
Balance],ROW()-ROW(PaymentSchedule3[[#Headers],[Beginning
Balance]])-1)),"")</f>
        <v>109231.05762923234</v>
      </c>
      <c r="E306" s="60">
        <f>IF(PaymentSchedule3[[#This Row],[Payment Number]]&lt;&gt;"",ScheduledPayment,"")</f>
        <v>1373.1965917968894</v>
      </c>
      <c r="F306"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6"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06" s="59">
        <f>IF(PaymentSchedule3[[#This Row],[Payment Number]]&lt;&gt;"",PaymentSchedule3[[#This Row],[Total
Payment]]-PaymentSchedule3[[#This Row],[Interest]],"")</f>
        <v>686.86144635987955</v>
      </c>
      <c r="I306" s="61">
        <f>IF(PaymentSchedule3[[#This Row],[Payment Number]]&lt;&gt;"",PaymentSchedule3[[#This Row],[Beginning
Balance]]*(InterestRate/PaymentsPerYear),"")</f>
        <v>686.33514543700983</v>
      </c>
      <c r="J306" s="59">
        <f>IF(PaymentSchedule3[[#This Row],[Payment Number]]&lt;&gt;"",IF(PaymentSchedule3[[#This Row],[Scheduled Payment]]+PaymentSchedule3[[#This Row],[Extra
Payment]]&lt;=PaymentSchedule3[[#This Row],[Beginning
Balance]],PaymentSchedule3[[#This Row],[Beginning
Balance]]-PaymentSchedule3[[#This Row],[Principal]],0),"")</f>
        <v>108544.19618287246</v>
      </c>
      <c r="K306" s="61">
        <f>IF(PaymentSchedule3[[#This Row],[Payment Number]]&lt;&gt;"",SUM(INDEX(PaymentSchedule3[Interest],1,1):PaymentSchedule3[[#This Row],[Interest]]),"")</f>
        <v>309244.43847779842</v>
      </c>
    </row>
    <row r="307" spans="2:11" ht="32.1" customHeight="1" x14ac:dyDescent="0.2">
      <c r="B307" s="57">
        <f>IF(LoanIsGood,IF(ROW()-ROW(PaymentSchedule3[[#Headers],[Payment Number]])&gt;ScheduledNumberOfPayments,"",ROW()-ROW(PaymentSchedule3[[#Headers],[Payment Number]])),"")</f>
        <v>294</v>
      </c>
      <c r="C307" s="58">
        <f>IF(PaymentSchedule3[[#This Row],[Payment Number]]&lt;&gt;"",EOMONTH(LoanStartDate,ROW(PaymentSchedule3[[#This Row],[Payment Number]])-ROW(PaymentSchedule3[[#Headers],[Payment Number]])-2)+DAY(LoanStartDate),"")</f>
        <v>54210</v>
      </c>
      <c r="D307" s="59">
        <f>IF(PaymentSchedule3[[#This Row],[Payment Number]]&lt;&gt;"",IF(ROW()-ROW(PaymentSchedule3[[#Headers],[Beginning
Balance]])=1,LoanAmount,INDEX(PaymentSchedule3[Ending
Balance],ROW()-ROW(PaymentSchedule3[[#Headers],[Beginning
Balance]])-1)),"")</f>
        <v>108544.19618287246</v>
      </c>
      <c r="E307" s="60">
        <f>IF(PaymentSchedule3[[#This Row],[Payment Number]]&lt;&gt;"",ScheduledPayment,"")</f>
        <v>1373.1965917968894</v>
      </c>
      <c r="F307"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7"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07" s="59">
        <f>IF(PaymentSchedule3[[#This Row],[Payment Number]]&lt;&gt;"",PaymentSchedule3[[#This Row],[Total
Payment]]-PaymentSchedule3[[#This Row],[Interest]],"")</f>
        <v>691.17722578117412</v>
      </c>
      <c r="I307" s="61">
        <f>IF(PaymentSchedule3[[#This Row],[Payment Number]]&lt;&gt;"",PaymentSchedule3[[#This Row],[Beginning
Balance]]*(InterestRate/PaymentsPerYear),"")</f>
        <v>682.01936601571526</v>
      </c>
      <c r="J307" s="59">
        <f>IF(PaymentSchedule3[[#This Row],[Payment Number]]&lt;&gt;"",IF(PaymentSchedule3[[#This Row],[Scheduled Payment]]+PaymentSchedule3[[#This Row],[Extra
Payment]]&lt;=PaymentSchedule3[[#This Row],[Beginning
Balance]],PaymentSchedule3[[#This Row],[Beginning
Balance]]-PaymentSchedule3[[#This Row],[Principal]],0),"")</f>
        <v>107853.01895709129</v>
      </c>
      <c r="K307" s="61">
        <f>IF(PaymentSchedule3[[#This Row],[Payment Number]]&lt;&gt;"",SUM(INDEX(PaymentSchedule3[Interest],1,1):PaymentSchedule3[[#This Row],[Interest]]),"")</f>
        <v>309926.45784381416</v>
      </c>
    </row>
    <row r="308" spans="2:11" ht="32.1" customHeight="1" x14ac:dyDescent="0.2">
      <c r="B308" s="57">
        <f>IF(LoanIsGood,IF(ROW()-ROW(PaymentSchedule3[[#Headers],[Payment Number]])&gt;ScheduledNumberOfPayments,"",ROW()-ROW(PaymentSchedule3[[#Headers],[Payment Number]])),"")</f>
        <v>295</v>
      </c>
      <c r="C308" s="58">
        <f>IF(PaymentSchedule3[[#This Row],[Payment Number]]&lt;&gt;"",EOMONTH(LoanStartDate,ROW(PaymentSchedule3[[#This Row],[Payment Number]])-ROW(PaymentSchedule3[[#Headers],[Payment Number]])-2)+DAY(LoanStartDate),"")</f>
        <v>54240</v>
      </c>
      <c r="D308" s="59">
        <f>IF(PaymentSchedule3[[#This Row],[Payment Number]]&lt;&gt;"",IF(ROW()-ROW(PaymentSchedule3[[#Headers],[Beginning
Balance]])=1,LoanAmount,INDEX(PaymentSchedule3[Ending
Balance],ROW()-ROW(PaymentSchedule3[[#Headers],[Beginning
Balance]])-1)),"")</f>
        <v>107853.01895709129</v>
      </c>
      <c r="E308" s="60">
        <f>IF(PaymentSchedule3[[#This Row],[Payment Number]]&lt;&gt;"",ScheduledPayment,"")</f>
        <v>1373.1965917968894</v>
      </c>
      <c r="F308"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8"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08" s="59">
        <f>IF(PaymentSchedule3[[#This Row],[Payment Number]]&lt;&gt;"",PaymentSchedule3[[#This Row],[Total
Payment]]-PaymentSchedule3[[#This Row],[Interest]],"")</f>
        <v>695.52012268316582</v>
      </c>
      <c r="I308" s="61">
        <f>IF(PaymentSchedule3[[#This Row],[Payment Number]]&lt;&gt;"",PaymentSchedule3[[#This Row],[Beginning
Balance]]*(InterestRate/PaymentsPerYear),"")</f>
        <v>677.67646911372356</v>
      </c>
      <c r="J308" s="59">
        <f>IF(PaymentSchedule3[[#This Row],[Payment Number]]&lt;&gt;"",IF(PaymentSchedule3[[#This Row],[Scheduled Payment]]+PaymentSchedule3[[#This Row],[Extra
Payment]]&lt;=PaymentSchedule3[[#This Row],[Beginning
Balance]],PaymentSchedule3[[#This Row],[Beginning
Balance]]-PaymentSchedule3[[#This Row],[Principal]],0),"")</f>
        <v>107157.49883440812</v>
      </c>
      <c r="K308" s="61">
        <f>IF(PaymentSchedule3[[#This Row],[Payment Number]]&lt;&gt;"",SUM(INDEX(PaymentSchedule3[Interest],1,1):PaymentSchedule3[[#This Row],[Interest]]),"")</f>
        <v>310604.1343129279</v>
      </c>
    </row>
    <row r="309" spans="2:11" ht="32.1" customHeight="1" x14ac:dyDescent="0.2">
      <c r="B309" s="57">
        <f>IF(LoanIsGood,IF(ROW()-ROW(PaymentSchedule3[[#Headers],[Payment Number]])&gt;ScheduledNumberOfPayments,"",ROW()-ROW(PaymentSchedule3[[#Headers],[Payment Number]])),"")</f>
        <v>296</v>
      </c>
      <c r="C309" s="58">
        <f>IF(PaymentSchedule3[[#This Row],[Payment Number]]&lt;&gt;"",EOMONTH(LoanStartDate,ROW(PaymentSchedule3[[#This Row],[Payment Number]])-ROW(PaymentSchedule3[[#Headers],[Payment Number]])-2)+DAY(LoanStartDate),"")</f>
        <v>54271</v>
      </c>
      <c r="D309" s="59">
        <f>IF(PaymentSchedule3[[#This Row],[Payment Number]]&lt;&gt;"",IF(ROW()-ROW(PaymentSchedule3[[#Headers],[Beginning
Balance]])=1,LoanAmount,INDEX(PaymentSchedule3[Ending
Balance],ROW()-ROW(PaymentSchedule3[[#Headers],[Beginning
Balance]])-1)),"")</f>
        <v>107157.49883440812</v>
      </c>
      <c r="E309" s="60">
        <f>IF(PaymentSchedule3[[#This Row],[Payment Number]]&lt;&gt;"",ScheduledPayment,"")</f>
        <v>1373.1965917968894</v>
      </c>
      <c r="F309"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09"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09" s="59">
        <f>IF(PaymentSchedule3[[#This Row],[Payment Number]]&lt;&gt;"",PaymentSchedule3[[#This Row],[Total
Payment]]-PaymentSchedule3[[#This Row],[Interest]],"")</f>
        <v>699.89030745402511</v>
      </c>
      <c r="I309" s="61">
        <f>IF(PaymentSchedule3[[#This Row],[Payment Number]]&lt;&gt;"",PaymentSchedule3[[#This Row],[Beginning
Balance]]*(InterestRate/PaymentsPerYear),"")</f>
        <v>673.30628434286427</v>
      </c>
      <c r="J309" s="59">
        <f>IF(PaymentSchedule3[[#This Row],[Payment Number]]&lt;&gt;"",IF(PaymentSchedule3[[#This Row],[Scheduled Payment]]+PaymentSchedule3[[#This Row],[Extra
Payment]]&lt;=PaymentSchedule3[[#This Row],[Beginning
Balance]],PaymentSchedule3[[#This Row],[Beginning
Balance]]-PaymentSchedule3[[#This Row],[Principal]],0),"")</f>
        <v>106457.60852695409</v>
      </c>
      <c r="K309" s="61">
        <f>IF(PaymentSchedule3[[#This Row],[Payment Number]]&lt;&gt;"",SUM(INDEX(PaymentSchedule3[Interest],1,1):PaymentSchedule3[[#This Row],[Interest]]),"")</f>
        <v>311277.44059727079</v>
      </c>
    </row>
    <row r="310" spans="2:11" ht="32.1" customHeight="1" x14ac:dyDescent="0.2">
      <c r="B310" s="57">
        <f>IF(LoanIsGood,IF(ROW()-ROW(PaymentSchedule3[[#Headers],[Payment Number]])&gt;ScheduledNumberOfPayments,"",ROW()-ROW(PaymentSchedule3[[#Headers],[Payment Number]])),"")</f>
        <v>297</v>
      </c>
      <c r="C310" s="58">
        <f>IF(PaymentSchedule3[[#This Row],[Payment Number]]&lt;&gt;"",EOMONTH(LoanStartDate,ROW(PaymentSchedule3[[#This Row],[Payment Number]])-ROW(PaymentSchedule3[[#Headers],[Payment Number]])-2)+DAY(LoanStartDate),"")</f>
        <v>54302</v>
      </c>
      <c r="D310" s="59">
        <f>IF(PaymentSchedule3[[#This Row],[Payment Number]]&lt;&gt;"",IF(ROW()-ROW(PaymentSchedule3[[#Headers],[Beginning
Balance]])=1,LoanAmount,INDEX(PaymentSchedule3[Ending
Balance],ROW()-ROW(PaymentSchedule3[[#Headers],[Beginning
Balance]])-1)),"")</f>
        <v>106457.60852695409</v>
      </c>
      <c r="E310" s="60">
        <f>IF(PaymentSchedule3[[#This Row],[Payment Number]]&lt;&gt;"",ScheduledPayment,"")</f>
        <v>1373.1965917968894</v>
      </c>
      <c r="F310"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10"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10" s="59">
        <f>IF(PaymentSchedule3[[#This Row],[Payment Number]]&lt;&gt;"",PaymentSchedule3[[#This Row],[Total
Payment]]-PaymentSchedule3[[#This Row],[Interest]],"")</f>
        <v>704.28795155252794</v>
      </c>
      <c r="I310" s="61">
        <f>IF(PaymentSchedule3[[#This Row],[Payment Number]]&lt;&gt;"",PaymentSchedule3[[#This Row],[Beginning
Balance]]*(InterestRate/PaymentsPerYear),"")</f>
        <v>668.90864024436144</v>
      </c>
      <c r="J310" s="59">
        <f>IF(PaymentSchedule3[[#This Row],[Payment Number]]&lt;&gt;"",IF(PaymentSchedule3[[#This Row],[Scheduled Payment]]+PaymentSchedule3[[#This Row],[Extra
Payment]]&lt;=PaymentSchedule3[[#This Row],[Beginning
Balance]],PaymentSchedule3[[#This Row],[Beginning
Balance]]-PaymentSchedule3[[#This Row],[Principal]],0),"")</f>
        <v>105753.32057540157</v>
      </c>
      <c r="K310" s="61">
        <f>IF(PaymentSchedule3[[#This Row],[Payment Number]]&lt;&gt;"",SUM(INDEX(PaymentSchedule3[Interest],1,1):PaymentSchedule3[[#This Row],[Interest]]),"")</f>
        <v>311946.34923751513</v>
      </c>
    </row>
    <row r="311" spans="2:11" ht="32.1" customHeight="1" x14ac:dyDescent="0.2">
      <c r="B311" s="57">
        <f>IF(LoanIsGood,IF(ROW()-ROW(PaymentSchedule3[[#Headers],[Payment Number]])&gt;ScheduledNumberOfPayments,"",ROW()-ROW(PaymentSchedule3[[#Headers],[Payment Number]])),"")</f>
        <v>298</v>
      </c>
      <c r="C311" s="58">
        <f>IF(PaymentSchedule3[[#This Row],[Payment Number]]&lt;&gt;"",EOMONTH(LoanStartDate,ROW(PaymentSchedule3[[#This Row],[Payment Number]])-ROW(PaymentSchedule3[[#Headers],[Payment Number]])-2)+DAY(LoanStartDate),"")</f>
        <v>54332</v>
      </c>
      <c r="D311" s="59">
        <f>IF(PaymentSchedule3[[#This Row],[Payment Number]]&lt;&gt;"",IF(ROW()-ROW(PaymentSchedule3[[#Headers],[Beginning
Balance]])=1,LoanAmount,INDEX(PaymentSchedule3[Ending
Balance],ROW()-ROW(PaymentSchedule3[[#Headers],[Beginning
Balance]])-1)),"")</f>
        <v>105753.32057540157</v>
      </c>
      <c r="E311" s="60">
        <f>IF(PaymentSchedule3[[#This Row],[Payment Number]]&lt;&gt;"",ScheduledPayment,"")</f>
        <v>1373.1965917968894</v>
      </c>
      <c r="F311"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11"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11" s="59">
        <f>IF(PaymentSchedule3[[#This Row],[Payment Number]]&lt;&gt;"",PaymentSchedule3[[#This Row],[Total
Payment]]-PaymentSchedule3[[#This Row],[Interest]],"")</f>
        <v>708.71322751478294</v>
      </c>
      <c r="I311" s="61">
        <f>IF(PaymentSchedule3[[#This Row],[Payment Number]]&lt;&gt;"",PaymentSchedule3[[#This Row],[Beginning
Balance]]*(InterestRate/PaymentsPerYear),"")</f>
        <v>664.48336428210644</v>
      </c>
      <c r="J311" s="59">
        <f>IF(PaymentSchedule3[[#This Row],[Payment Number]]&lt;&gt;"",IF(PaymentSchedule3[[#This Row],[Scheduled Payment]]+PaymentSchedule3[[#This Row],[Extra
Payment]]&lt;=PaymentSchedule3[[#This Row],[Beginning
Balance]],PaymentSchedule3[[#This Row],[Beginning
Balance]]-PaymentSchedule3[[#This Row],[Principal]],0),"")</f>
        <v>105044.60734788678</v>
      </c>
      <c r="K311" s="61">
        <f>IF(PaymentSchedule3[[#This Row],[Payment Number]]&lt;&gt;"",SUM(INDEX(PaymentSchedule3[Interest],1,1):PaymentSchedule3[[#This Row],[Interest]]),"")</f>
        <v>312610.83260179724</v>
      </c>
    </row>
    <row r="312" spans="2:11" ht="32.1" customHeight="1" x14ac:dyDescent="0.2">
      <c r="B312" s="57">
        <f>IF(LoanIsGood,IF(ROW()-ROW(PaymentSchedule3[[#Headers],[Payment Number]])&gt;ScheduledNumberOfPayments,"",ROW()-ROW(PaymentSchedule3[[#Headers],[Payment Number]])),"")</f>
        <v>299</v>
      </c>
      <c r="C312" s="58">
        <f>IF(PaymentSchedule3[[#This Row],[Payment Number]]&lt;&gt;"",EOMONTH(LoanStartDate,ROW(PaymentSchedule3[[#This Row],[Payment Number]])-ROW(PaymentSchedule3[[#Headers],[Payment Number]])-2)+DAY(LoanStartDate),"")</f>
        <v>54363</v>
      </c>
      <c r="D312" s="59">
        <f>IF(PaymentSchedule3[[#This Row],[Payment Number]]&lt;&gt;"",IF(ROW()-ROW(PaymentSchedule3[[#Headers],[Beginning
Balance]])=1,LoanAmount,INDEX(PaymentSchedule3[Ending
Balance],ROW()-ROW(PaymentSchedule3[[#Headers],[Beginning
Balance]])-1)),"")</f>
        <v>105044.60734788678</v>
      </c>
      <c r="E312" s="60">
        <f>IF(PaymentSchedule3[[#This Row],[Payment Number]]&lt;&gt;"",ScheduledPayment,"")</f>
        <v>1373.1965917968894</v>
      </c>
      <c r="F312"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12"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12" s="59">
        <f>IF(PaymentSchedule3[[#This Row],[Payment Number]]&lt;&gt;"",PaymentSchedule3[[#This Row],[Total
Payment]]-PaymentSchedule3[[#This Row],[Interest]],"")</f>
        <v>713.16630896100082</v>
      </c>
      <c r="I312" s="61">
        <f>IF(PaymentSchedule3[[#This Row],[Payment Number]]&lt;&gt;"",PaymentSchedule3[[#This Row],[Beginning
Balance]]*(InterestRate/PaymentsPerYear),"")</f>
        <v>660.03028283588856</v>
      </c>
      <c r="J312" s="59">
        <f>IF(PaymentSchedule3[[#This Row],[Payment Number]]&lt;&gt;"",IF(PaymentSchedule3[[#This Row],[Scheduled Payment]]+PaymentSchedule3[[#This Row],[Extra
Payment]]&lt;=PaymentSchedule3[[#This Row],[Beginning
Balance]],PaymentSchedule3[[#This Row],[Beginning
Balance]]-PaymentSchedule3[[#This Row],[Principal]],0),"")</f>
        <v>104331.44103892578</v>
      </c>
      <c r="K312" s="61">
        <f>IF(PaymentSchedule3[[#This Row],[Payment Number]]&lt;&gt;"",SUM(INDEX(PaymentSchedule3[Interest],1,1):PaymentSchedule3[[#This Row],[Interest]]),"")</f>
        <v>313270.86288463313</v>
      </c>
    </row>
    <row r="313" spans="2:11" ht="32.1" customHeight="1" x14ac:dyDescent="0.2">
      <c r="B313" s="57">
        <f>IF(LoanIsGood,IF(ROW()-ROW(PaymentSchedule3[[#Headers],[Payment Number]])&gt;ScheduledNumberOfPayments,"",ROW()-ROW(PaymentSchedule3[[#Headers],[Payment Number]])),"")</f>
        <v>300</v>
      </c>
      <c r="C313" s="58">
        <f>IF(PaymentSchedule3[[#This Row],[Payment Number]]&lt;&gt;"",EOMONTH(LoanStartDate,ROW(PaymentSchedule3[[#This Row],[Payment Number]])-ROW(PaymentSchedule3[[#Headers],[Payment Number]])-2)+DAY(LoanStartDate),"")</f>
        <v>54393</v>
      </c>
      <c r="D313" s="59">
        <f>IF(PaymentSchedule3[[#This Row],[Payment Number]]&lt;&gt;"",IF(ROW()-ROW(PaymentSchedule3[[#Headers],[Beginning
Balance]])=1,LoanAmount,INDEX(PaymentSchedule3[Ending
Balance],ROW()-ROW(PaymentSchedule3[[#Headers],[Beginning
Balance]])-1)),"")</f>
        <v>104331.44103892578</v>
      </c>
      <c r="E313" s="60">
        <f>IF(PaymentSchedule3[[#This Row],[Payment Number]]&lt;&gt;"",ScheduledPayment,"")</f>
        <v>1373.1965917968894</v>
      </c>
      <c r="F313" s="59">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313" s="59">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1373.1965917968894</v>
      </c>
      <c r="H313" s="59">
        <f>IF(PaymentSchedule3[[#This Row],[Payment Number]]&lt;&gt;"",PaymentSchedule3[[#This Row],[Total
Payment]]-PaymentSchedule3[[#This Row],[Interest]],"")</f>
        <v>717.64737060230584</v>
      </c>
      <c r="I313" s="61">
        <f>IF(PaymentSchedule3[[#This Row],[Payment Number]]&lt;&gt;"",PaymentSchedule3[[#This Row],[Beginning
Balance]]*(InterestRate/PaymentsPerYear),"")</f>
        <v>655.54922119458354</v>
      </c>
      <c r="J313" s="59">
        <f>IF(PaymentSchedule3[[#This Row],[Payment Number]]&lt;&gt;"",IF(PaymentSchedule3[[#This Row],[Scheduled Payment]]+PaymentSchedule3[[#This Row],[Extra
Payment]]&lt;=PaymentSchedule3[[#This Row],[Beginning
Balance]],PaymentSchedule3[[#This Row],[Beginning
Balance]]-PaymentSchedule3[[#This Row],[Principal]],0),"")</f>
        <v>103613.79366832347</v>
      </c>
      <c r="K313" s="61">
        <f>IF(PaymentSchedule3[[#This Row],[Payment Number]]&lt;&gt;"",SUM(INDEX(PaymentSchedule3[Interest],1,1):PaymentSchedule3[[#This Row],[Interest]]),"")</f>
        <v>313926.41210582771</v>
      </c>
    </row>
    <row r="314" spans="2:11" ht="32.1" customHeight="1" x14ac:dyDescent="0.2">
      <c r="B314" s="57" t="str">
        <f>IF(LoanIsGood,IF(ROW()-ROW(PaymentSchedule3[[#Headers],[Payment Number]])&gt;ScheduledNumberOfPayments,"",ROW()-ROW(PaymentSchedule3[[#Headers],[Payment Number]])),"")</f>
        <v/>
      </c>
      <c r="C314" s="58" t="str">
        <f>IF(PaymentSchedule3[[#This Row],[Payment Number]]&lt;&gt;"",EOMONTH(LoanStartDate,ROW(PaymentSchedule3[[#This Row],[Payment Number]])-ROW(PaymentSchedule3[[#Headers],[Payment Number]])-2)+DAY(LoanStartDate),"")</f>
        <v/>
      </c>
      <c r="D314" s="59" t="str">
        <f>IF(PaymentSchedule3[[#This Row],[Payment Number]]&lt;&gt;"",IF(ROW()-ROW(PaymentSchedule3[[#Headers],[Beginning
Balance]])=1,LoanAmount,INDEX(PaymentSchedule3[Ending
Balance],ROW()-ROW(PaymentSchedule3[[#Headers],[Beginning
Balance]])-1)),"")</f>
        <v/>
      </c>
      <c r="E314" s="60" t="str">
        <f>IF(PaymentSchedule3[[#This Row],[Payment Number]]&lt;&gt;"",ScheduledPayment,"")</f>
        <v/>
      </c>
      <c r="F314"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4"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4" s="59" t="str">
        <f>IF(PaymentSchedule3[[#This Row],[Payment Number]]&lt;&gt;"",PaymentSchedule3[[#This Row],[Total
Payment]]-PaymentSchedule3[[#This Row],[Interest]],"")</f>
        <v/>
      </c>
      <c r="I314" s="61" t="str">
        <f>IF(PaymentSchedule3[[#This Row],[Payment Number]]&lt;&gt;"",PaymentSchedule3[[#This Row],[Beginning
Balance]]*(InterestRate/PaymentsPerYear),"")</f>
        <v/>
      </c>
      <c r="J314" s="59" t="str">
        <f>IF(PaymentSchedule3[[#This Row],[Payment Number]]&lt;&gt;"",IF(PaymentSchedule3[[#This Row],[Scheduled Payment]]+PaymentSchedule3[[#This Row],[Extra
Payment]]&lt;=PaymentSchedule3[[#This Row],[Beginning
Balance]],PaymentSchedule3[[#This Row],[Beginning
Balance]]-PaymentSchedule3[[#This Row],[Principal]],0),"")</f>
        <v/>
      </c>
      <c r="K314" s="61" t="str">
        <f>IF(PaymentSchedule3[[#This Row],[Payment Number]]&lt;&gt;"",SUM(INDEX(PaymentSchedule3[Interest],1,1):PaymentSchedule3[[#This Row],[Interest]]),"")</f>
        <v/>
      </c>
    </row>
    <row r="315" spans="2:11" ht="32.1" customHeight="1" x14ac:dyDescent="0.2">
      <c r="B315" s="57" t="str">
        <f>IF(LoanIsGood,IF(ROW()-ROW(PaymentSchedule3[[#Headers],[Payment Number]])&gt;ScheduledNumberOfPayments,"",ROW()-ROW(PaymentSchedule3[[#Headers],[Payment Number]])),"")</f>
        <v/>
      </c>
      <c r="C315" s="58" t="str">
        <f>IF(PaymentSchedule3[[#This Row],[Payment Number]]&lt;&gt;"",EOMONTH(LoanStartDate,ROW(PaymentSchedule3[[#This Row],[Payment Number]])-ROW(PaymentSchedule3[[#Headers],[Payment Number]])-2)+DAY(LoanStartDate),"")</f>
        <v/>
      </c>
      <c r="D315" s="59" t="str">
        <f>IF(PaymentSchedule3[[#This Row],[Payment Number]]&lt;&gt;"",IF(ROW()-ROW(PaymentSchedule3[[#Headers],[Beginning
Balance]])=1,LoanAmount,INDEX(PaymentSchedule3[Ending
Balance],ROW()-ROW(PaymentSchedule3[[#Headers],[Beginning
Balance]])-1)),"")</f>
        <v/>
      </c>
      <c r="E315" s="60" t="str">
        <f>IF(PaymentSchedule3[[#This Row],[Payment Number]]&lt;&gt;"",ScheduledPayment,"")</f>
        <v/>
      </c>
      <c r="F315"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5"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5" s="59" t="str">
        <f>IF(PaymentSchedule3[[#This Row],[Payment Number]]&lt;&gt;"",PaymentSchedule3[[#This Row],[Total
Payment]]-PaymentSchedule3[[#This Row],[Interest]],"")</f>
        <v/>
      </c>
      <c r="I315" s="61" t="str">
        <f>IF(PaymentSchedule3[[#This Row],[Payment Number]]&lt;&gt;"",PaymentSchedule3[[#This Row],[Beginning
Balance]]*(InterestRate/PaymentsPerYear),"")</f>
        <v/>
      </c>
      <c r="J315" s="59" t="str">
        <f>IF(PaymentSchedule3[[#This Row],[Payment Number]]&lt;&gt;"",IF(PaymentSchedule3[[#This Row],[Scheduled Payment]]+PaymentSchedule3[[#This Row],[Extra
Payment]]&lt;=PaymentSchedule3[[#This Row],[Beginning
Balance]],PaymentSchedule3[[#This Row],[Beginning
Balance]]-PaymentSchedule3[[#This Row],[Principal]],0),"")</f>
        <v/>
      </c>
      <c r="K315" s="61" t="str">
        <f>IF(PaymentSchedule3[[#This Row],[Payment Number]]&lt;&gt;"",SUM(INDEX(PaymentSchedule3[Interest],1,1):PaymentSchedule3[[#This Row],[Interest]]),"")</f>
        <v/>
      </c>
    </row>
    <row r="316" spans="2:11" ht="32.1" customHeight="1" x14ac:dyDescent="0.2">
      <c r="B316" s="57" t="str">
        <f>IF(LoanIsGood,IF(ROW()-ROW(PaymentSchedule3[[#Headers],[Payment Number]])&gt;ScheduledNumberOfPayments,"",ROW()-ROW(PaymentSchedule3[[#Headers],[Payment Number]])),"")</f>
        <v/>
      </c>
      <c r="C316" s="58" t="str">
        <f>IF(PaymentSchedule3[[#This Row],[Payment Number]]&lt;&gt;"",EOMONTH(LoanStartDate,ROW(PaymentSchedule3[[#This Row],[Payment Number]])-ROW(PaymentSchedule3[[#Headers],[Payment Number]])-2)+DAY(LoanStartDate),"")</f>
        <v/>
      </c>
      <c r="D316" s="59" t="str">
        <f>IF(PaymentSchedule3[[#This Row],[Payment Number]]&lt;&gt;"",IF(ROW()-ROW(PaymentSchedule3[[#Headers],[Beginning
Balance]])=1,LoanAmount,INDEX(PaymentSchedule3[Ending
Balance],ROW()-ROW(PaymentSchedule3[[#Headers],[Beginning
Balance]])-1)),"")</f>
        <v/>
      </c>
      <c r="E316" s="60" t="str">
        <f>IF(PaymentSchedule3[[#This Row],[Payment Number]]&lt;&gt;"",ScheduledPayment,"")</f>
        <v/>
      </c>
      <c r="F316"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6"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6" s="59" t="str">
        <f>IF(PaymentSchedule3[[#This Row],[Payment Number]]&lt;&gt;"",PaymentSchedule3[[#This Row],[Total
Payment]]-PaymentSchedule3[[#This Row],[Interest]],"")</f>
        <v/>
      </c>
      <c r="I316" s="61" t="str">
        <f>IF(PaymentSchedule3[[#This Row],[Payment Number]]&lt;&gt;"",PaymentSchedule3[[#This Row],[Beginning
Balance]]*(InterestRate/PaymentsPerYear),"")</f>
        <v/>
      </c>
      <c r="J316" s="59" t="str">
        <f>IF(PaymentSchedule3[[#This Row],[Payment Number]]&lt;&gt;"",IF(PaymentSchedule3[[#This Row],[Scheduled Payment]]+PaymentSchedule3[[#This Row],[Extra
Payment]]&lt;=PaymentSchedule3[[#This Row],[Beginning
Balance]],PaymentSchedule3[[#This Row],[Beginning
Balance]]-PaymentSchedule3[[#This Row],[Principal]],0),"")</f>
        <v/>
      </c>
      <c r="K316" s="61" t="str">
        <f>IF(PaymentSchedule3[[#This Row],[Payment Number]]&lt;&gt;"",SUM(INDEX(PaymentSchedule3[Interest],1,1):PaymentSchedule3[[#This Row],[Interest]]),"")</f>
        <v/>
      </c>
    </row>
    <row r="317" spans="2:11" ht="32.1" customHeight="1" x14ac:dyDescent="0.2">
      <c r="B317" s="57" t="str">
        <f>IF(LoanIsGood,IF(ROW()-ROW(PaymentSchedule3[[#Headers],[Payment Number]])&gt;ScheduledNumberOfPayments,"",ROW()-ROW(PaymentSchedule3[[#Headers],[Payment Number]])),"")</f>
        <v/>
      </c>
      <c r="C317" s="58" t="str">
        <f>IF(PaymentSchedule3[[#This Row],[Payment Number]]&lt;&gt;"",EOMONTH(LoanStartDate,ROW(PaymentSchedule3[[#This Row],[Payment Number]])-ROW(PaymentSchedule3[[#Headers],[Payment Number]])-2)+DAY(LoanStartDate),"")</f>
        <v/>
      </c>
      <c r="D317" s="59" t="str">
        <f>IF(PaymentSchedule3[[#This Row],[Payment Number]]&lt;&gt;"",IF(ROW()-ROW(PaymentSchedule3[[#Headers],[Beginning
Balance]])=1,LoanAmount,INDEX(PaymentSchedule3[Ending
Balance],ROW()-ROW(PaymentSchedule3[[#Headers],[Beginning
Balance]])-1)),"")</f>
        <v/>
      </c>
      <c r="E317" s="60" t="str">
        <f>IF(PaymentSchedule3[[#This Row],[Payment Number]]&lt;&gt;"",ScheduledPayment,"")</f>
        <v/>
      </c>
      <c r="F317"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7"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7" s="59" t="str">
        <f>IF(PaymentSchedule3[[#This Row],[Payment Number]]&lt;&gt;"",PaymentSchedule3[[#This Row],[Total
Payment]]-PaymentSchedule3[[#This Row],[Interest]],"")</f>
        <v/>
      </c>
      <c r="I317" s="61" t="str">
        <f>IF(PaymentSchedule3[[#This Row],[Payment Number]]&lt;&gt;"",PaymentSchedule3[[#This Row],[Beginning
Balance]]*(InterestRate/PaymentsPerYear),"")</f>
        <v/>
      </c>
      <c r="J317" s="59" t="str">
        <f>IF(PaymentSchedule3[[#This Row],[Payment Number]]&lt;&gt;"",IF(PaymentSchedule3[[#This Row],[Scheduled Payment]]+PaymentSchedule3[[#This Row],[Extra
Payment]]&lt;=PaymentSchedule3[[#This Row],[Beginning
Balance]],PaymentSchedule3[[#This Row],[Beginning
Balance]]-PaymentSchedule3[[#This Row],[Principal]],0),"")</f>
        <v/>
      </c>
      <c r="K317" s="61" t="str">
        <f>IF(PaymentSchedule3[[#This Row],[Payment Number]]&lt;&gt;"",SUM(INDEX(PaymentSchedule3[Interest],1,1):PaymentSchedule3[[#This Row],[Interest]]),"")</f>
        <v/>
      </c>
    </row>
    <row r="318" spans="2:11" ht="32.1" customHeight="1" x14ac:dyDescent="0.2">
      <c r="B318" s="57" t="str">
        <f>IF(LoanIsGood,IF(ROW()-ROW(PaymentSchedule3[[#Headers],[Payment Number]])&gt;ScheduledNumberOfPayments,"",ROW()-ROW(PaymentSchedule3[[#Headers],[Payment Number]])),"")</f>
        <v/>
      </c>
      <c r="C318" s="58" t="str">
        <f>IF(PaymentSchedule3[[#This Row],[Payment Number]]&lt;&gt;"",EOMONTH(LoanStartDate,ROW(PaymentSchedule3[[#This Row],[Payment Number]])-ROW(PaymentSchedule3[[#Headers],[Payment Number]])-2)+DAY(LoanStartDate),"")</f>
        <v/>
      </c>
      <c r="D318" s="59" t="str">
        <f>IF(PaymentSchedule3[[#This Row],[Payment Number]]&lt;&gt;"",IF(ROW()-ROW(PaymentSchedule3[[#Headers],[Beginning
Balance]])=1,LoanAmount,INDEX(PaymentSchedule3[Ending
Balance],ROW()-ROW(PaymentSchedule3[[#Headers],[Beginning
Balance]])-1)),"")</f>
        <v/>
      </c>
      <c r="E318" s="60" t="str">
        <f>IF(PaymentSchedule3[[#This Row],[Payment Number]]&lt;&gt;"",ScheduledPayment,"")</f>
        <v/>
      </c>
      <c r="F318"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8"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8" s="59" t="str">
        <f>IF(PaymentSchedule3[[#This Row],[Payment Number]]&lt;&gt;"",PaymentSchedule3[[#This Row],[Total
Payment]]-PaymentSchedule3[[#This Row],[Interest]],"")</f>
        <v/>
      </c>
      <c r="I318" s="61" t="str">
        <f>IF(PaymentSchedule3[[#This Row],[Payment Number]]&lt;&gt;"",PaymentSchedule3[[#This Row],[Beginning
Balance]]*(InterestRate/PaymentsPerYear),"")</f>
        <v/>
      </c>
      <c r="J318" s="59" t="str">
        <f>IF(PaymentSchedule3[[#This Row],[Payment Number]]&lt;&gt;"",IF(PaymentSchedule3[[#This Row],[Scheduled Payment]]+PaymentSchedule3[[#This Row],[Extra
Payment]]&lt;=PaymentSchedule3[[#This Row],[Beginning
Balance]],PaymentSchedule3[[#This Row],[Beginning
Balance]]-PaymentSchedule3[[#This Row],[Principal]],0),"")</f>
        <v/>
      </c>
      <c r="K318" s="61" t="str">
        <f>IF(PaymentSchedule3[[#This Row],[Payment Number]]&lt;&gt;"",SUM(INDEX(PaymentSchedule3[Interest],1,1):PaymentSchedule3[[#This Row],[Interest]]),"")</f>
        <v/>
      </c>
    </row>
    <row r="319" spans="2:11" ht="32.1" customHeight="1" x14ac:dyDescent="0.2">
      <c r="B319" s="57" t="str">
        <f>IF(LoanIsGood,IF(ROW()-ROW(PaymentSchedule3[[#Headers],[Payment Number]])&gt;ScheduledNumberOfPayments,"",ROW()-ROW(PaymentSchedule3[[#Headers],[Payment Number]])),"")</f>
        <v/>
      </c>
      <c r="C319" s="58" t="str">
        <f>IF(PaymentSchedule3[[#This Row],[Payment Number]]&lt;&gt;"",EOMONTH(LoanStartDate,ROW(PaymentSchedule3[[#This Row],[Payment Number]])-ROW(PaymentSchedule3[[#Headers],[Payment Number]])-2)+DAY(LoanStartDate),"")</f>
        <v/>
      </c>
      <c r="D319" s="59" t="str">
        <f>IF(PaymentSchedule3[[#This Row],[Payment Number]]&lt;&gt;"",IF(ROW()-ROW(PaymentSchedule3[[#Headers],[Beginning
Balance]])=1,LoanAmount,INDEX(PaymentSchedule3[Ending
Balance],ROW()-ROW(PaymentSchedule3[[#Headers],[Beginning
Balance]])-1)),"")</f>
        <v/>
      </c>
      <c r="E319" s="60" t="str">
        <f>IF(PaymentSchedule3[[#This Row],[Payment Number]]&lt;&gt;"",ScheduledPayment,"")</f>
        <v/>
      </c>
      <c r="F319"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9"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9" s="59" t="str">
        <f>IF(PaymentSchedule3[[#This Row],[Payment Number]]&lt;&gt;"",PaymentSchedule3[[#This Row],[Total
Payment]]-PaymentSchedule3[[#This Row],[Interest]],"")</f>
        <v/>
      </c>
      <c r="I319" s="61" t="str">
        <f>IF(PaymentSchedule3[[#This Row],[Payment Number]]&lt;&gt;"",PaymentSchedule3[[#This Row],[Beginning
Balance]]*(InterestRate/PaymentsPerYear),"")</f>
        <v/>
      </c>
      <c r="J319" s="59" t="str">
        <f>IF(PaymentSchedule3[[#This Row],[Payment Number]]&lt;&gt;"",IF(PaymentSchedule3[[#This Row],[Scheduled Payment]]+PaymentSchedule3[[#This Row],[Extra
Payment]]&lt;=PaymentSchedule3[[#This Row],[Beginning
Balance]],PaymentSchedule3[[#This Row],[Beginning
Balance]]-PaymentSchedule3[[#This Row],[Principal]],0),"")</f>
        <v/>
      </c>
      <c r="K319" s="61" t="str">
        <f>IF(PaymentSchedule3[[#This Row],[Payment Number]]&lt;&gt;"",SUM(INDEX(PaymentSchedule3[Interest],1,1):PaymentSchedule3[[#This Row],[Interest]]),"")</f>
        <v/>
      </c>
    </row>
    <row r="320" spans="2:11" ht="32.1" customHeight="1" x14ac:dyDescent="0.2">
      <c r="B320" s="57" t="str">
        <f>IF(LoanIsGood,IF(ROW()-ROW(PaymentSchedule3[[#Headers],[Payment Number]])&gt;ScheduledNumberOfPayments,"",ROW()-ROW(PaymentSchedule3[[#Headers],[Payment Number]])),"")</f>
        <v/>
      </c>
      <c r="C320" s="58" t="str">
        <f>IF(PaymentSchedule3[[#This Row],[Payment Number]]&lt;&gt;"",EOMONTH(LoanStartDate,ROW(PaymentSchedule3[[#This Row],[Payment Number]])-ROW(PaymentSchedule3[[#Headers],[Payment Number]])-2)+DAY(LoanStartDate),"")</f>
        <v/>
      </c>
      <c r="D320" s="59" t="str">
        <f>IF(PaymentSchedule3[[#This Row],[Payment Number]]&lt;&gt;"",IF(ROW()-ROW(PaymentSchedule3[[#Headers],[Beginning
Balance]])=1,LoanAmount,INDEX(PaymentSchedule3[Ending
Balance],ROW()-ROW(PaymentSchedule3[[#Headers],[Beginning
Balance]])-1)),"")</f>
        <v/>
      </c>
      <c r="E320" s="60" t="str">
        <f>IF(PaymentSchedule3[[#This Row],[Payment Number]]&lt;&gt;"",ScheduledPayment,"")</f>
        <v/>
      </c>
      <c r="F320"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0"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0" s="59" t="str">
        <f>IF(PaymentSchedule3[[#This Row],[Payment Number]]&lt;&gt;"",PaymentSchedule3[[#This Row],[Total
Payment]]-PaymentSchedule3[[#This Row],[Interest]],"")</f>
        <v/>
      </c>
      <c r="I320" s="61" t="str">
        <f>IF(PaymentSchedule3[[#This Row],[Payment Number]]&lt;&gt;"",PaymentSchedule3[[#This Row],[Beginning
Balance]]*(InterestRate/PaymentsPerYear),"")</f>
        <v/>
      </c>
      <c r="J320" s="59" t="str">
        <f>IF(PaymentSchedule3[[#This Row],[Payment Number]]&lt;&gt;"",IF(PaymentSchedule3[[#This Row],[Scheduled Payment]]+PaymentSchedule3[[#This Row],[Extra
Payment]]&lt;=PaymentSchedule3[[#This Row],[Beginning
Balance]],PaymentSchedule3[[#This Row],[Beginning
Balance]]-PaymentSchedule3[[#This Row],[Principal]],0),"")</f>
        <v/>
      </c>
      <c r="K320" s="61" t="str">
        <f>IF(PaymentSchedule3[[#This Row],[Payment Number]]&lt;&gt;"",SUM(INDEX(PaymentSchedule3[Interest],1,1):PaymentSchedule3[[#This Row],[Interest]]),"")</f>
        <v/>
      </c>
    </row>
    <row r="321" spans="2:11" ht="32.1" customHeight="1" x14ac:dyDescent="0.2">
      <c r="B321" s="57" t="str">
        <f>IF(LoanIsGood,IF(ROW()-ROW(PaymentSchedule3[[#Headers],[Payment Number]])&gt;ScheduledNumberOfPayments,"",ROW()-ROW(PaymentSchedule3[[#Headers],[Payment Number]])),"")</f>
        <v/>
      </c>
      <c r="C321" s="58" t="str">
        <f>IF(PaymentSchedule3[[#This Row],[Payment Number]]&lt;&gt;"",EOMONTH(LoanStartDate,ROW(PaymentSchedule3[[#This Row],[Payment Number]])-ROW(PaymentSchedule3[[#Headers],[Payment Number]])-2)+DAY(LoanStartDate),"")</f>
        <v/>
      </c>
      <c r="D321" s="59" t="str">
        <f>IF(PaymentSchedule3[[#This Row],[Payment Number]]&lt;&gt;"",IF(ROW()-ROW(PaymentSchedule3[[#Headers],[Beginning
Balance]])=1,LoanAmount,INDEX(PaymentSchedule3[Ending
Balance],ROW()-ROW(PaymentSchedule3[[#Headers],[Beginning
Balance]])-1)),"")</f>
        <v/>
      </c>
      <c r="E321" s="60" t="str">
        <f>IF(PaymentSchedule3[[#This Row],[Payment Number]]&lt;&gt;"",ScheduledPayment,"")</f>
        <v/>
      </c>
      <c r="F321"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1"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1" s="59" t="str">
        <f>IF(PaymentSchedule3[[#This Row],[Payment Number]]&lt;&gt;"",PaymentSchedule3[[#This Row],[Total
Payment]]-PaymentSchedule3[[#This Row],[Interest]],"")</f>
        <v/>
      </c>
      <c r="I321" s="61" t="str">
        <f>IF(PaymentSchedule3[[#This Row],[Payment Number]]&lt;&gt;"",PaymentSchedule3[[#This Row],[Beginning
Balance]]*(InterestRate/PaymentsPerYear),"")</f>
        <v/>
      </c>
      <c r="J321" s="59" t="str">
        <f>IF(PaymentSchedule3[[#This Row],[Payment Number]]&lt;&gt;"",IF(PaymentSchedule3[[#This Row],[Scheduled Payment]]+PaymentSchedule3[[#This Row],[Extra
Payment]]&lt;=PaymentSchedule3[[#This Row],[Beginning
Balance]],PaymentSchedule3[[#This Row],[Beginning
Balance]]-PaymentSchedule3[[#This Row],[Principal]],0),"")</f>
        <v/>
      </c>
      <c r="K321" s="61" t="str">
        <f>IF(PaymentSchedule3[[#This Row],[Payment Number]]&lt;&gt;"",SUM(INDEX(PaymentSchedule3[Interest],1,1):PaymentSchedule3[[#This Row],[Interest]]),"")</f>
        <v/>
      </c>
    </row>
    <row r="322" spans="2:11" ht="32.1" customHeight="1" x14ac:dyDescent="0.2">
      <c r="B322" s="57" t="str">
        <f>IF(LoanIsGood,IF(ROW()-ROW(PaymentSchedule3[[#Headers],[Payment Number]])&gt;ScheduledNumberOfPayments,"",ROW()-ROW(PaymentSchedule3[[#Headers],[Payment Number]])),"")</f>
        <v/>
      </c>
      <c r="C322" s="58" t="str">
        <f>IF(PaymentSchedule3[[#This Row],[Payment Number]]&lt;&gt;"",EOMONTH(LoanStartDate,ROW(PaymentSchedule3[[#This Row],[Payment Number]])-ROW(PaymentSchedule3[[#Headers],[Payment Number]])-2)+DAY(LoanStartDate),"")</f>
        <v/>
      </c>
      <c r="D322" s="59" t="str">
        <f>IF(PaymentSchedule3[[#This Row],[Payment Number]]&lt;&gt;"",IF(ROW()-ROW(PaymentSchedule3[[#Headers],[Beginning
Balance]])=1,LoanAmount,INDEX(PaymentSchedule3[Ending
Balance],ROW()-ROW(PaymentSchedule3[[#Headers],[Beginning
Balance]])-1)),"")</f>
        <v/>
      </c>
      <c r="E322" s="60" t="str">
        <f>IF(PaymentSchedule3[[#This Row],[Payment Number]]&lt;&gt;"",ScheduledPayment,"")</f>
        <v/>
      </c>
      <c r="F322"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2"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2" s="59" t="str">
        <f>IF(PaymentSchedule3[[#This Row],[Payment Number]]&lt;&gt;"",PaymentSchedule3[[#This Row],[Total
Payment]]-PaymentSchedule3[[#This Row],[Interest]],"")</f>
        <v/>
      </c>
      <c r="I322" s="61" t="str">
        <f>IF(PaymentSchedule3[[#This Row],[Payment Number]]&lt;&gt;"",PaymentSchedule3[[#This Row],[Beginning
Balance]]*(InterestRate/PaymentsPerYear),"")</f>
        <v/>
      </c>
      <c r="J322" s="59" t="str">
        <f>IF(PaymentSchedule3[[#This Row],[Payment Number]]&lt;&gt;"",IF(PaymentSchedule3[[#This Row],[Scheduled Payment]]+PaymentSchedule3[[#This Row],[Extra
Payment]]&lt;=PaymentSchedule3[[#This Row],[Beginning
Balance]],PaymentSchedule3[[#This Row],[Beginning
Balance]]-PaymentSchedule3[[#This Row],[Principal]],0),"")</f>
        <v/>
      </c>
      <c r="K322" s="61" t="str">
        <f>IF(PaymentSchedule3[[#This Row],[Payment Number]]&lt;&gt;"",SUM(INDEX(PaymentSchedule3[Interest],1,1):PaymentSchedule3[[#This Row],[Interest]]),"")</f>
        <v/>
      </c>
    </row>
    <row r="323" spans="2:11" ht="32.1" customHeight="1" x14ac:dyDescent="0.2">
      <c r="B323" s="57" t="str">
        <f>IF(LoanIsGood,IF(ROW()-ROW(PaymentSchedule3[[#Headers],[Payment Number]])&gt;ScheduledNumberOfPayments,"",ROW()-ROW(PaymentSchedule3[[#Headers],[Payment Number]])),"")</f>
        <v/>
      </c>
      <c r="C323" s="58" t="str">
        <f>IF(PaymentSchedule3[[#This Row],[Payment Number]]&lt;&gt;"",EOMONTH(LoanStartDate,ROW(PaymentSchedule3[[#This Row],[Payment Number]])-ROW(PaymentSchedule3[[#Headers],[Payment Number]])-2)+DAY(LoanStartDate),"")</f>
        <v/>
      </c>
      <c r="D323" s="59" t="str">
        <f>IF(PaymentSchedule3[[#This Row],[Payment Number]]&lt;&gt;"",IF(ROW()-ROW(PaymentSchedule3[[#Headers],[Beginning
Balance]])=1,LoanAmount,INDEX(PaymentSchedule3[Ending
Balance],ROW()-ROW(PaymentSchedule3[[#Headers],[Beginning
Balance]])-1)),"")</f>
        <v/>
      </c>
      <c r="E323" s="60" t="str">
        <f>IF(PaymentSchedule3[[#This Row],[Payment Number]]&lt;&gt;"",ScheduledPayment,"")</f>
        <v/>
      </c>
      <c r="F323"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3"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3" s="59" t="str">
        <f>IF(PaymentSchedule3[[#This Row],[Payment Number]]&lt;&gt;"",PaymentSchedule3[[#This Row],[Total
Payment]]-PaymentSchedule3[[#This Row],[Interest]],"")</f>
        <v/>
      </c>
      <c r="I323" s="61" t="str">
        <f>IF(PaymentSchedule3[[#This Row],[Payment Number]]&lt;&gt;"",PaymentSchedule3[[#This Row],[Beginning
Balance]]*(InterestRate/PaymentsPerYear),"")</f>
        <v/>
      </c>
      <c r="J323" s="59" t="str">
        <f>IF(PaymentSchedule3[[#This Row],[Payment Number]]&lt;&gt;"",IF(PaymentSchedule3[[#This Row],[Scheduled Payment]]+PaymentSchedule3[[#This Row],[Extra
Payment]]&lt;=PaymentSchedule3[[#This Row],[Beginning
Balance]],PaymentSchedule3[[#This Row],[Beginning
Balance]]-PaymentSchedule3[[#This Row],[Principal]],0),"")</f>
        <v/>
      </c>
      <c r="K323" s="61" t="str">
        <f>IF(PaymentSchedule3[[#This Row],[Payment Number]]&lt;&gt;"",SUM(INDEX(PaymentSchedule3[Interest],1,1):PaymentSchedule3[[#This Row],[Interest]]),"")</f>
        <v/>
      </c>
    </row>
    <row r="324" spans="2:11" ht="32.1" customHeight="1" x14ac:dyDescent="0.2">
      <c r="B324" s="57" t="str">
        <f>IF(LoanIsGood,IF(ROW()-ROW(PaymentSchedule3[[#Headers],[Payment Number]])&gt;ScheduledNumberOfPayments,"",ROW()-ROW(PaymentSchedule3[[#Headers],[Payment Number]])),"")</f>
        <v/>
      </c>
      <c r="C324" s="58" t="str">
        <f>IF(PaymentSchedule3[[#This Row],[Payment Number]]&lt;&gt;"",EOMONTH(LoanStartDate,ROW(PaymentSchedule3[[#This Row],[Payment Number]])-ROW(PaymentSchedule3[[#Headers],[Payment Number]])-2)+DAY(LoanStartDate),"")</f>
        <v/>
      </c>
      <c r="D324" s="59" t="str">
        <f>IF(PaymentSchedule3[[#This Row],[Payment Number]]&lt;&gt;"",IF(ROW()-ROW(PaymentSchedule3[[#Headers],[Beginning
Balance]])=1,LoanAmount,INDEX(PaymentSchedule3[Ending
Balance],ROW()-ROW(PaymentSchedule3[[#Headers],[Beginning
Balance]])-1)),"")</f>
        <v/>
      </c>
      <c r="E324" s="60" t="str">
        <f>IF(PaymentSchedule3[[#This Row],[Payment Number]]&lt;&gt;"",ScheduledPayment,"")</f>
        <v/>
      </c>
      <c r="F324"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4"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4" s="59" t="str">
        <f>IF(PaymentSchedule3[[#This Row],[Payment Number]]&lt;&gt;"",PaymentSchedule3[[#This Row],[Total
Payment]]-PaymentSchedule3[[#This Row],[Interest]],"")</f>
        <v/>
      </c>
      <c r="I324" s="61" t="str">
        <f>IF(PaymentSchedule3[[#This Row],[Payment Number]]&lt;&gt;"",PaymentSchedule3[[#This Row],[Beginning
Balance]]*(InterestRate/PaymentsPerYear),"")</f>
        <v/>
      </c>
      <c r="J324" s="59" t="str">
        <f>IF(PaymentSchedule3[[#This Row],[Payment Number]]&lt;&gt;"",IF(PaymentSchedule3[[#This Row],[Scheduled Payment]]+PaymentSchedule3[[#This Row],[Extra
Payment]]&lt;=PaymentSchedule3[[#This Row],[Beginning
Balance]],PaymentSchedule3[[#This Row],[Beginning
Balance]]-PaymentSchedule3[[#This Row],[Principal]],0),"")</f>
        <v/>
      </c>
      <c r="K324" s="61" t="str">
        <f>IF(PaymentSchedule3[[#This Row],[Payment Number]]&lt;&gt;"",SUM(INDEX(PaymentSchedule3[Interest],1,1):PaymentSchedule3[[#This Row],[Interest]]),"")</f>
        <v/>
      </c>
    </row>
    <row r="325" spans="2:11" ht="32.1" customHeight="1" x14ac:dyDescent="0.2">
      <c r="B325" s="57" t="str">
        <f>IF(LoanIsGood,IF(ROW()-ROW(PaymentSchedule3[[#Headers],[Payment Number]])&gt;ScheduledNumberOfPayments,"",ROW()-ROW(PaymentSchedule3[[#Headers],[Payment Number]])),"")</f>
        <v/>
      </c>
      <c r="C325" s="58" t="str">
        <f>IF(PaymentSchedule3[[#This Row],[Payment Number]]&lt;&gt;"",EOMONTH(LoanStartDate,ROW(PaymentSchedule3[[#This Row],[Payment Number]])-ROW(PaymentSchedule3[[#Headers],[Payment Number]])-2)+DAY(LoanStartDate),"")</f>
        <v/>
      </c>
      <c r="D325" s="59" t="str">
        <f>IF(PaymentSchedule3[[#This Row],[Payment Number]]&lt;&gt;"",IF(ROW()-ROW(PaymentSchedule3[[#Headers],[Beginning
Balance]])=1,LoanAmount,INDEX(PaymentSchedule3[Ending
Balance],ROW()-ROW(PaymentSchedule3[[#Headers],[Beginning
Balance]])-1)),"")</f>
        <v/>
      </c>
      <c r="E325" s="60" t="str">
        <f>IF(PaymentSchedule3[[#This Row],[Payment Number]]&lt;&gt;"",ScheduledPayment,"")</f>
        <v/>
      </c>
      <c r="F325"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5"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5" s="59" t="str">
        <f>IF(PaymentSchedule3[[#This Row],[Payment Number]]&lt;&gt;"",PaymentSchedule3[[#This Row],[Total
Payment]]-PaymentSchedule3[[#This Row],[Interest]],"")</f>
        <v/>
      </c>
      <c r="I325" s="61" t="str">
        <f>IF(PaymentSchedule3[[#This Row],[Payment Number]]&lt;&gt;"",PaymentSchedule3[[#This Row],[Beginning
Balance]]*(InterestRate/PaymentsPerYear),"")</f>
        <v/>
      </c>
      <c r="J325" s="59" t="str">
        <f>IF(PaymentSchedule3[[#This Row],[Payment Number]]&lt;&gt;"",IF(PaymentSchedule3[[#This Row],[Scheduled Payment]]+PaymentSchedule3[[#This Row],[Extra
Payment]]&lt;=PaymentSchedule3[[#This Row],[Beginning
Balance]],PaymentSchedule3[[#This Row],[Beginning
Balance]]-PaymentSchedule3[[#This Row],[Principal]],0),"")</f>
        <v/>
      </c>
      <c r="K325" s="61" t="str">
        <f>IF(PaymentSchedule3[[#This Row],[Payment Number]]&lt;&gt;"",SUM(INDEX(PaymentSchedule3[Interest],1,1):PaymentSchedule3[[#This Row],[Interest]]),"")</f>
        <v/>
      </c>
    </row>
    <row r="326" spans="2:11" ht="32.1" customHeight="1" x14ac:dyDescent="0.2">
      <c r="B326" s="57" t="str">
        <f>IF(LoanIsGood,IF(ROW()-ROW(PaymentSchedule3[[#Headers],[Payment Number]])&gt;ScheduledNumberOfPayments,"",ROW()-ROW(PaymentSchedule3[[#Headers],[Payment Number]])),"")</f>
        <v/>
      </c>
      <c r="C326" s="58" t="str">
        <f>IF(PaymentSchedule3[[#This Row],[Payment Number]]&lt;&gt;"",EOMONTH(LoanStartDate,ROW(PaymentSchedule3[[#This Row],[Payment Number]])-ROW(PaymentSchedule3[[#Headers],[Payment Number]])-2)+DAY(LoanStartDate),"")</f>
        <v/>
      </c>
      <c r="D326" s="59" t="str">
        <f>IF(PaymentSchedule3[[#This Row],[Payment Number]]&lt;&gt;"",IF(ROW()-ROW(PaymentSchedule3[[#Headers],[Beginning
Balance]])=1,LoanAmount,INDEX(PaymentSchedule3[Ending
Balance],ROW()-ROW(PaymentSchedule3[[#Headers],[Beginning
Balance]])-1)),"")</f>
        <v/>
      </c>
      <c r="E326" s="60" t="str">
        <f>IF(PaymentSchedule3[[#This Row],[Payment Number]]&lt;&gt;"",ScheduledPayment,"")</f>
        <v/>
      </c>
      <c r="F326"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6"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6" s="59" t="str">
        <f>IF(PaymentSchedule3[[#This Row],[Payment Number]]&lt;&gt;"",PaymentSchedule3[[#This Row],[Total
Payment]]-PaymentSchedule3[[#This Row],[Interest]],"")</f>
        <v/>
      </c>
      <c r="I326" s="61" t="str">
        <f>IF(PaymentSchedule3[[#This Row],[Payment Number]]&lt;&gt;"",PaymentSchedule3[[#This Row],[Beginning
Balance]]*(InterestRate/PaymentsPerYear),"")</f>
        <v/>
      </c>
      <c r="J326" s="59" t="str">
        <f>IF(PaymentSchedule3[[#This Row],[Payment Number]]&lt;&gt;"",IF(PaymentSchedule3[[#This Row],[Scheduled Payment]]+PaymentSchedule3[[#This Row],[Extra
Payment]]&lt;=PaymentSchedule3[[#This Row],[Beginning
Balance]],PaymentSchedule3[[#This Row],[Beginning
Balance]]-PaymentSchedule3[[#This Row],[Principal]],0),"")</f>
        <v/>
      </c>
      <c r="K326" s="61" t="str">
        <f>IF(PaymentSchedule3[[#This Row],[Payment Number]]&lt;&gt;"",SUM(INDEX(PaymentSchedule3[Interest],1,1):PaymentSchedule3[[#This Row],[Interest]]),"")</f>
        <v/>
      </c>
    </row>
    <row r="327" spans="2:11" ht="32.1" customHeight="1" x14ac:dyDescent="0.2">
      <c r="B327" s="57" t="str">
        <f>IF(LoanIsGood,IF(ROW()-ROW(PaymentSchedule3[[#Headers],[Payment Number]])&gt;ScheduledNumberOfPayments,"",ROW()-ROW(PaymentSchedule3[[#Headers],[Payment Number]])),"")</f>
        <v/>
      </c>
      <c r="C327" s="58" t="str">
        <f>IF(PaymentSchedule3[[#This Row],[Payment Number]]&lt;&gt;"",EOMONTH(LoanStartDate,ROW(PaymentSchedule3[[#This Row],[Payment Number]])-ROW(PaymentSchedule3[[#Headers],[Payment Number]])-2)+DAY(LoanStartDate),"")</f>
        <v/>
      </c>
      <c r="D327" s="59" t="str">
        <f>IF(PaymentSchedule3[[#This Row],[Payment Number]]&lt;&gt;"",IF(ROW()-ROW(PaymentSchedule3[[#Headers],[Beginning
Balance]])=1,LoanAmount,INDEX(PaymentSchedule3[Ending
Balance],ROW()-ROW(PaymentSchedule3[[#Headers],[Beginning
Balance]])-1)),"")</f>
        <v/>
      </c>
      <c r="E327" s="60" t="str">
        <f>IF(PaymentSchedule3[[#This Row],[Payment Number]]&lt;&gt;"",ScheduledPayment,"")</f>
        <v/>
      </c>
      <c r="F327"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7"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7" s="59" t="str">
        <f>IF(PaymentSchedule3[[#This Row],[Payment Number]]&lt;&gt;"",PaymentSchedule3[[#This Row],[Total
Payment]]-PaymentSchedule3[[#This Row],[Interest]],"")</f>
        <v/>
      </c>
      <c r="I327" s="61" t="str">
        <f>IF(PaymentSchedule3[[#This Row],[Payment Number]]&lt;&gt;"",PaymentSchedule3[[#This Row],[Beginning
Balance]]*(InterestRate/PaymentsPerYear),"")</f>
        <v/>
      </c>
      <c r="J327" s="59" t="str">
        <f>IF(PaymentSchedule3[[#This Row],[Payment Number]]&lt;&gt;"",IF(PaymentSchedule3[[#This Row],[Scheduled Payment]]+PaymentSchedule3[[#This Row],[Extra
Payment]]&lt;=PaymentSchedule3[[#This Row],[Beginning
Balance]],PaymentSchedule3[[#This Row],[Beginning
Balance]]-PaymentSchedule3[[#This Row],[Principal]],0),"")</f>
        <v/>
      </c>
      <c r="K327" s="61" t="str">
        <f>IF(PaymentSchedule3[[#This Row],[Payment Number]]&lt;&gt;"",SUM(INDEX(PaymentSchedule3[Interest],1,1):PaymentSchedule3[[#This Row],[Interest]]),"")</f>
        <v/>
      </c>
    </row>
    <row r="328" spans="2:11" ht="32.1" customHeight="1" x14ac:dyDescent="0.2">
      <c r="B328" s="57" t="str">
        <f>IF(LoanIsGood,IF(ROW()-ROW(PaymentSchedule3[[#Headers],[Payment Number]])&gt;ScheduledNumberOfPayments,"",ROW()-ROW(PaymentSchedule3[[#Headers],[Payment Number]])),"")</f>
        <v/>
      </c>
      <c r="C328" s="58" t="str">
        <f>IF(PaymentSchedule3[[#This Row],[Payment Number]]&lt;&gt;"",EOMONTH(LoanStartDate,ROW(PaymentSchedule3[[#This Row],[Payment Number]])-ROW(PaymentSchedule3[[#Headers],[Payment Number]])-2)+DAY(LoanStartDate),"")</f>
        <v/>
      </c>
      <c r="D328" s="59" t="str">
        <f>IF(PaymentSchedule3[[#This Row],[Payment Number]]&lt;&gt;"",IF(ROW()-ROW(PaymentSchedule3[[#Headers],[Beginning
Balance]])=1,LoanAmount,INDEX(PaymentSchedule3[Ending
Balance],ROW()-ROW(PaymentSchedule3[[#Headers],[Beginning
Balance]])-1)),"")</f>
        <v/>
      </c>
      <c r="E328" s="60" t="str">
        <f>IF(PaymentSchedule3[[#This Row],[Payment Number]]&lt;&gt;"",ScheduledPayment,"")</f>
        <v/>
      </c>
      <c r="F328"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8"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8" s="59" t="str">
        <f>IF(PaymentSchedule3[[#This Row],[Payment Number]]&lt;&gt;"",PaymentSchedule3[[#This Row],[Total
Payment]]-PaymentSchedule3[[#This Row],[Interest]],"")</f>
        <v/>
      </c>
      <c r="I328" s="61" t="str">
        <f>IF(PaymentSchedule3[[#This Row],[Payment Number]]&lt;&gt;"",PaymentSchedule3[[#This Row],[Beginning
Balance]]*(InterestRate/PaymentsPerYear),"")</f>
        <v/>
      </c>
      <c r="J328" s="59" t="str">
        <f>IF(PaymentSchedule3[[#This Row],[Payment Number]]&lt;&gt;"",IF(PaymentSchedule3[[#This Row],[Scheduled Payment]]+PaymentSchedule3[[#This Row],[Extra
Payment]]&lt;=PaymentSchedule3[[#This Row],[Beginning
Balance]],PaymentSchedule3[[#This Row],[Beginning
Balance]]-PaymentSchedule3[[#This Row],[Principal]],0),"")</f>
        <v/>
      </c>
      <c r="K328" s="61" t="str">
        <f>IF(PaymentSchedule3[[#This Row],[Payment Number]]&lt;&gt;"",SUM(INDEX(PaymentSchedule3[Interest],1,1):PaymentSchedule3[[#This Row],[Interest]]),"")</f>
        <v/>
      </c>
    </row>
    <row r="329" spans="2:11" ht="32.1" customHeight="1" x14ac:dyDescent="0.2">
      <c r="B329" s="57" t="str">
        <f>IF(LoanIsGood,IF(ROW()-ROW(PaymentSchedule3[[#Headers],[Payment Number]])&gt;ScheduledNumberOfPayments,"",ROW()-ROW(PaymentSchedule3[[#Headers],[Payment Number]])),"")</f>
        <v/>
      </c>
      <c r="C329" s="58" t="str">
        <f>IF(PaymentSchedule3[[#This Row],[Payment Number]]&lt;&gt;"",EOMONTH(LoanStartDate,ROW(PaymentSchedule3[[#This Row],[Payment Number]])-ROW(PaymentSchedule3[[#Headers],[Payment Number]])-2)+DAY(LoanStartDate),"")</f>
        <v/>
      </c>
      <c r="D329" s="59" t="str">
        <f>IF(PaymentSchedule3[[#This Row],[Payment Number]]&lt;&gt;"",IF(ROW()-ROW(PaymentSchedule3[[#Headers],[Beginning
Balance]])=1,LoanAmount,INDEX(PaymentSchedule3[Ending
Balance],ROW()-ROW(PaymentSchedule3[[#Headers],[Beginning
Balance]])-1)),"")</f>
        <v/>
      </c>
      <c r="E329" s="60" t="str">
        <f>IF(PaymentSchedule3[[#This Row],[Payment Number]]&lt;&gt;"",ScheduledPayment,"")</f>
        <v/>
      </c>
      <c r="F329"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9"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9" s="59" t="str">
        <f>IF(PaymentSchedule3[[#This Row],[Payment Number]]&lt;&gt;"",PaymentSchedule3[[#This Row],[Total
Payment]]-PaymentSchedule3[[#This Row],[Interest]],"")</f>
        <v/>
      </c>
      <c r="I329" s="61" t="str">
        <f>IF(PaymentSchedule3[[#This Row],[Payment Number]]&lt;&gt;"",PaymentSchedule3[[#This Row],[Beginning
Balance]]*(InterestRate/PaymentsPerYear),"")</f>
        <v/>
      </c>
      <c r="J329" s="59" t="str">
        <f>IF(PaymentSchedule3[[#This Row],[Payment Number]]&lt;&gt;"",IF(PaymentSchedule3[[#This Row],[Scheduled Payment]]+PaymentSchedule3[[#This Row],[Extra
Payment]]&lt;=PaymentSchedule3[[#This Row],[Beginning
Balance]],PaymentSchedule3[[#This Row],[Beginning
Balance]]-PaymentSchedule3[[#This Row],[Principal]],0),"")</f>
        <v/>
      </c>
      <c r="K329" s="61" t="str">
        <f>IF(PaymentSchedule3[[#This Row],[Payment Number]]&lt;&gt;"",SUM(INDEX(PaymentSchedule3[Interest],1,1):PaymentSchedule3[[#This Row],[Interest]]),"")</f>
        <v/>
      </c>
    </row>
    <row r="330" spans="2:11" ht="32.1" customHeight="1" x14ac:dyDescent="0.2">
      <c r="B330" s="57" t="str">
        <f>IF(LoanIsGood,IF(ROW()-ROW(PaymentSchedule3[[#Headers],[Payment Number]])&gt;ScheduledNumberOfPayments,"",ROW()-ROW(PaymentSchedule3[[#Headers],[Payment Number]])),"")</f>
        <v/>
      </c>
      <c r="C330" s="58" t="str">
        <f>IF(PaymentSchedule3[[#This Row],[Payment Number]]&lt;&gt;"",EOMONTH(LoanStartDate,ROW(PaymentSchedule3[[#This Row],[Payment Number]])-ROW(PaymentSchedule3[[#Headers],[Payment Number]])-2)+DAY(LoanStartDate),"")</f>
        <v/>
      </c>
      <c r="D330" s="59" t="str">
        <f>IF(PaymentSchedule3[[#This Row],[Payment Number]]&lt;&gt;"",IF(ROW()-ROW(PaymentSchedule3[[#Headers],[Beginning
Balance]])=1,LoanAmount,INDEX(PaymentSchedule3[Ending
Balance],ROW()-ROW(PaymentSchedule3[[#Headers],[Beginning
Balance]])-1)),"")</f>
        <v/>
      </c>
      <c r="E330" s="60" t="str">
        <f>IF(PaymentSchedule3[[#This Row],[Payment Number]]&lt;&gt;"",ScheduledPayment,"")</f>
        <v/>
      </c>
      <c r="F330"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0"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0" s="59" t="str">
        <f>IF(PaymentSchedule3[[#This Row],[Payment Number]]&lt;&gt;"",PaymentSchedule3[[#This Row],[Total
Payment]]-PaymentSchedule3[[#This Row],[Interest]],"")</f>
        <v/>
      </c>
      <c r="I330" s="61" t="str">
        <f>IF(PaymentSchedule3[[#This Row],[Payment Number]]&lt;&gt;"",PaymentSchedule3[[#This Row],[Beginning
Balance]]*(InterestRate/PaymentsPerYear),"")</f>
        <v/>
      </c>
      <c r="J330" s="59" t="str">
        <f>IF(PaymentSchedule3[[#This Row],[Payment Number]]&lt;&gt;"",IF(PaymentSchedule3[[#This Row],[Scheduled Payment]]+PaymentSchedule3[[#This Row],[Extra
Payment]]&lt;=PaymentSchedule3[[#This Row],[Beginning
Balance]],PaymentSchedule3[[#This Row],[Beginning
Balance]]-PaymentSchedule3[[#This Row],[Principal]],0),"")</f>
        <v/>
      </c>
      <c r="K330" s="61" t="str">
        <f>IF(PaymentSchedule3[[#This Row],[Payment Number]]&lt;&gt;"",SUM(INDEX(PaymentSchedule3[Interest],1,1):PaymentSchedule3[[#This Row],[Interest]]),"")</f>
        <v/>
      </c>
    </row>
    <row r="331" spans="2:11" ht="32.1" customHeight="1" x14ac:dyDescent="0.2">
      <c r="B331" s="57" t="str">
        <f>IF(LoanIsGood,IF(ROW()-ROW(PaymentSchedule3[[#Headers],[Payment Number]])&gt;ScheduledNumberOfPayments,"",ROW()-ROW(PaymentSchedule3[[#Headers],[Payment Number]])),"")</f>
        <v/>
      </c>
      <c r="C331" s="58" t="str">
        <f>IF(PaymentSchedule3[[#This Row],[Payment Number]]&lt;&gt;"",EOMONTH(LoanStartDate,ROW(PaymentSchedule3[[#This Row],[Payment Number]])-ROW(PaymentSchedule3[[#Headers],[Payment Number]])-2)+DAY(LoanStartDate),"")</f>
        <v/>
      </c>
      <c r="D331" s="59" t="str">
        <f>IF(PaymentSchedule3[[#This Row],[Payment Number]]&lt;&gt;"",IF(ROW()-ROW(PaymentSchedule3[[#Headers],[Beginning
Balance]])=1,LoanAmount,INDEX(PaymentSchedule3[Ending
Balance],ROW()-ROW(PaymentSchedule3[[#Headers],[Beginning
Balance]])-1)),"")</f>
        <v/>
      </c>
      <c r="E331" s="60" t="str">
        <f>IF(PaymentSchedule3[[#This Row],[Payment Number]]&lt;&gt;"",ScheduledPayment,"")</f>
        <v/>
      </c>
      <c r="F331"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1"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1" s="59" t="str">
        <f>IF(PaymentSchedule3[[#This Row],[Payment Number]]&lt;&gt;"",PaymentSchedule3[[#This Row],[Total
Payment]]-PaymentSchedule3[[#This Row],[Interest]],"")</f>
        <v/>
      </c>
      <c r="I331" s="61" t="str">
        <f>IF(PaymentSchedule3[[#This Row],[Payment Number]]&lt;&gt;"",PaymentSchedule3[[#This Row],[Beginning
Balance]]*(InterestRate/PaymentsPerYear),"")</f>
        <v/>
      </c>
      <c r="J331" s="59" t="str">
        <f>IF(PaymentSchedule3[[#This Row],[Payment Number]]&lt;&gt;"",IF(PaymentSchedule3[[#This Row],[Scheduled Payment]]+PaymentSchedule3[[#This Row],[Extra
Payment]]&lt;=PaymentSchedule3[[#This Row],[Beginning
Balance]],PaymentSchedule3[[#This Row],[Beginning
Balance]]-PaymentSchedule3[[#This Row],[Principal]],0),"")</f>
        <v/>
      </c>
      <c r="K331" s="61" t="str">
        <f>IF(PaymentSchedule3[[#This Row],[Payment Number]]&lt;&gt;"",SUM(INDEX(PaymentSchedule3[Interest],1,1):PaymentSchedule3[[#This Row],[Interest]]),"")</f>
        <v/>
      </c>
    </row>
    <row r="332" spans="2:11" ht="32.1" customHeight="1" x14ac:dyDescent="0.2">
      <c r="B332" s="57" t="str">
        <f>IF(LoanIsGood,IF(ROW()-ROW(PaymentSchedule3[[#Headers],[Payment Number]])&gt;ScheduledNumberOfPayments,"",ROW()-ROW(PaymentSchedule3[[#Headers],[Payment Number]])),"")</f>
        <v/>
      </c>
      <c r="C332" s="58" t="str">
        <f>IF(PaymentSchedule3[[#This Row],[Payment Number]]&lt;&gt;"",EOMONTH(LoanStartDate,ROW(PaymentSchedule3[[#This Row],[Payment Number]])-ROW(PaymentSchedule3[[#Headers],[Payment Number]])-2)+DAY(LoanStartDate),"")</f>
        <v/>
      </c>
      <c r="D332" s="59" t="str">
        <f>IF(PaymentSchedule3[[#This Row],[Payment Number]]&lt;&gt;"",IF(ROW()-ROW(PaymentSchedule3[[#Headers],[Beginning
Balance]])=1,LoanAmount,INDEX(PaymentSchedule3[Ending
Balance],ROW()-ROW(PaymentSchedule3[[#Headers],[Beginning
Balance]])-1)),"")</f>
        <v/>
      </c>
      <c r="E332" s="60" t="str">
        <f>IF(PaymentSchedule3[[#This Row],[Payment Number]]&lt;&gt;"",ScheduledPayment,"")</f>
        <v/>
      </c>
      <c r="F332"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2"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2" s="59" t="str">
        <f>IF(PaymentSchedule3[[#This Row],[Payment Number]]&lt;&gt;"",PaymentSchedule3[[#This Row],[Total
Payment]]-PaymentSchedule3[[#This Row],[Interest]],"")</f>
        <v/>
      </c>
      <c r="I332" s="61" t="str">
        <f>IF(PaymentSchedule3[[#This Row],[Payment Number]]&lt;&gt;"",PaymentSchedule3[[#This Row],[Beginning
Balance]]*(InterestRate/PaymentsPerYear),"")</f>
        <v/>
      </c>
      <c r="J332" s="59" t="str">
        <f>IF(PaymentSchedule3[[#This Row],[Payment Number]]&lt;&gt;"",IF(PaymentSchedule3[[#This Row],[Scheduled Payment]]+PaymentSchedule3[[#This Row],[Extra
Payment]]&lt;=PaymentSchedule3[[#This Row],[Beginning
Balance]],PaymentSchedule3[[#This Row],[Beginning
Balance]]-PaymentSchedule3[[#This Row],[Principal]],0),"")</f>
        <v/>
      </c>
      <c r="K332" s="61" t="str">
        <f>IF(PaymentSchedule3[[#This Row],[Payment Number]]&lt;&gt;"",SUM(INDEX(PaymentSchedule3[Interest],1,1):PaymentSchedule3[[#This Row],[Interest]]),"")</f>
        <v/>
      </c>
    </row>
    <row r="333" spans="2:11" ht="32.1" customHeight="1" x14ac:dyDescent="0.2">
      <c r="B333" s="57" t="str">
        <f>IF(LoanIsGood,IF(ROW()-ROW(PaymentSchedule3[[#Headers],[Payment Number]])&gt;ScheduledNumberOfPayments,"",ROW()-ROW(PaymentSchedule3[[#Headers],[Payment Number]])),"")</f>
        <v/>
      </c>
      <c r="C333" s="58" t="str">
        <f>IF(PaymentSchedule3[[#This Row],[Payment Number]]&lt;&gt;"",EOMONTH(LoanStartDate,ROW(PaymentSchedule3[[#This Row],[Payment Number]])-ROW(PaymentSchedule3[[#Headers],[Payment Number]])-2)+DAY(LoanStartDate),"")</f>
        <v/>
      </c>
      <c r="D333" s="59" t="str">
        <f>IF(PaymentSchedule3[[#This Row],[Payment Number]]&lt;&gt;"",IF(ROW()-ROW(PaymentSchedule3[[#Headers],[Beginning
Balance]])=1,LoanAmount,INDEX(PaymentSchedule3[Ending
Balance],ROW()-ROW(PaymentSchedule3[[#Headers],[Beginning
Balance]])-1)),"")</f>
        <v/>
      </c>
      <c r="E333" s="60" t="str">
        <f>IF(PaymentSchedule3[[#This Row],[Payment Number]]&lt;&gt;"",ScheduledPayment,"")</f>
        <v/>
      </c>
      <c r="F333"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3"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3" s="59" t="str">
        <f>IF(PaymentSchedule3[[#This Row],[Payment Number]]&lt;&gt;"",PaymentSchedule3[[#This Row],[Total
Payment]]-PaymentSchedule3[[#This Row],[Interest]],"")</f>
        <v/>
      </c>
      <c r="I333" s="61" t="str">
        <f>IF(PaymentSchedule3[[#This Row],[Payment Number]]&lt;&gt;"",PaymentSchedule3[[#This Row],[Beginning
Balance]]*(InterestRate/PaymentsPerYear),"")</f>
        <v/>
      </c>
      <c r="J333" s="59" t="str">
        <f>IF(PaymentSchedule3[[#This Row],[Payment Number]]&lt;&gt;"",IF(PaymentSchedule3[[#This Row],[Scheduled Payment]]+PaymentSchedule3[[#This Row],[Extra
Payment]]&lt;=PaymentSchedule3[[#This Row],[Beginning
Balance]],PaymentSchedule3[[#This Row],[Beginning
Balance]]-PaymentSchedule3[[#This Row],[Principal]],0),"")</f>
        <v/>
      </c>
      <c r="K333" s="61" t="str">
        <f>IF(PaymentSchedule3[[#This Row],[Payment Number]]&lt;&gt;"",SUM(INDEX(PaymentSchedule3[Interest],1,1):PaymentSchedule3[[#This Row],[Interest]]),"")</f>
        <v/>
      </c>
    </row>
    <row r="334" spans="2:11" ht="32.1" customHeight="1" x14ac:dyDescent="0.2">
      <c r="B334" s="57" t="str">
        <f>IF(LoanIsGood,IF(ROW()-ROW(PaymentSchedule3[[#Headers],[Payment Number]])&gt;ScheduledNumberOfPayments,"",ROW()-ROW(PaymentSchedule3[[#Headers],[Payment Number]])),"")</f>
        <v/>
      </c>
      <c r="C334" s="58" t="str">
        <f>IF(PaymentSchedule3[[#This Row],[Payment Number]]&lt;&gt;"",EOMONTH(LoanStartDate,ROW(PaymentSchedule3[[#This Row],[Payment Number]])-ROW(PaymentSchedule3[[#Headers],[Payment Number]])-2)+DAY(LoanStartDate),"")</f>
        <v/>
      </c>
      <c r="D334" s="59" t="str">
        <f>IF(PaymentSchedule3[[#This Row],[Payment Number]]&lt;&gt;"",IF(ROW()-ROW(PaymentSchedule3[[#Headers],[Beginning
Balance]])=1,LoanAmount,INDEX(PaymentSchedule3[Ending
Balance],ROW()-ROW(PaymentSchedule3[[#Headers],[Beginning
Balance]])-1)),"")</f>
        <v/>
      </c>
      <c r="E334" s="60" t="str">
        <f>IF(PaymentSchedule3[[#This Row],[Payment Number]]&lt;&gt;"",ScheduledPayment,"")</f>
        <v/>
      </c>
      <c r="F334"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4"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4" s="59" t="str">
        <f>IF(PaymentSchedule3[[#This Row],[Payment Number]]&lt;&gt;"",PaymentSchedule3[[#This Row],[Total
Payment]]-PaymentSchedule3[[#This Row],[Interest]],"")</f>
        <v/>
      </c>
      <c r="I334" s="61" t="str">
        <f>IF(PaymentSchedule3[[#This Row],[Payment Number]]&lt;&gt;"",PaymentSchedule3[[#This Row],[Beginning
Balance]]*(InterestRate/PaymentsPerYear),"")</f>
        <v/>
      </c>
      <c r="J334" s="59" t="str">
        <f>IF(PaymentSchedule3[[#This Row],[Payment Number]]&lt;&gt;"",IF(PaymentSchedule3[[#This Row],[Scheduled Payment]]+PaymentSchedule3[[#This Row],[Extra
Payment]]&lt;=PaymentSchedule3[[#This Row],[Beginning
Balance]],PaymentSchedule3[[#This Row],[Beginning
Balance]]-PaymentSchedule3[[#This Row],[Principal]],0),"")</f>
        <v/>
      </c>
      <c r="K334" s="61" t="str">
        <f>IF(PaymentSchedule3[[#This Row],[Payment Number]]&lt;&gt;"",SUM(INDEX(PaymentSchedule3[Interest],1,1):PaymentSchedule3[[#This Row],[Interest]]),"")</f>
        <v/>
      </c>
    </row>
    <row r="335" spans="2:11" ht="32.1" customHeight="1" x14ac:dyDescent="0.2">
      <c r="B335" s="57" t="str">
        <f>IF(LoanIsGood,IF(ROW()-ROW(PaymentSchedule3[[#Headers],[Payment Number]])&gt;ScheduledNumberOfPayments,"",ROW()-ROW(PaymentSchedule3[[#Headers],[Payment Number]])),"")</f>
        <v/>
      </c>
      <c r="C335" s="58" t="str">
        <f>IF(PaymentSchedule3[[#This Row],[Payment Number]]&lt;&gt;"",EOMONTH(LoanStartDate,ROW(PaymentSchedule3[[#This Row],[Payment Number]])-ROW(PaymentSchedule3[[#Headers],[Payment Number]])-2)+DAY(LoanStartDate),"")</f>
        <v/>
      </c>
      <c r="D335" s="59" t="str">
        <f>IF(PaymentSchedule3[[#This Row],[Payment Number]]&lt;&gt;"",IF(ROW()-ROW(PaymentSchedule3[[#Headers],[Beginning
Balance]])=1,LoanAmount,INDEX(PaymentSchedule3[Ending
Balance],ROW()-ROW(PaymentSchedule3[[#Headers],[Beginning
Balance]])-1)),"")</f>
        <v/>
      </c>
      <c r="E335" s="60" t="str">
        <f>IF(PaymentSchedule3[[#This Row],[Payment Number]]&lt;&gt;"",ScheduledPayment,"")</f>
        <v/>
      </c>
      <c r="F335"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5"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5" s="59" t="str">
        <f>IF(PaymentSchedule3[[#This Row],[Payment Number]]&lt;&gt;"",PaymentSchedule3[[#This Row],[Total
Payment]]-PaymentSchedule3[[#This Row],[Interest]],"")</f>
        <v/>
      </c>
      <c r="I335" s="61" t="str">
        <f>IF(PaymentSchedule3[[#This Row],[Payment Number]]&lt;&gt;"",PaymentSchedule3[[#This Row],[Beginning
Balance]]*(InterestRate/PaymentsPerYear),"")</f>
        <v/>
      </c>
      <c r="J335" s="59" t="str">
        <f>IF(PaymentSchedule3[[#This Row],[Payment Number]]&lt;&gt;"",IF(PaymentSchedule3[[#This Row],[Scheduled Payment]]+PaymentSchedule3[[#This Row],[Extra
Payment]]&lt;=PaymentSchedule3[[#This Row],[Beginning
Balance]],PaymentSchedule3[[#This Row],[Beginning
Balance]]-PaymentSchedule3[[#This Row],[Principal]],0),"")</f>
        <v/>
      </c>
      <c r="K335" s="61" t="str">
        <f>IF(PaymentSchedule3[[#This Row],[Payment Number]]&lt;&gt;"",SUM(INDEX(PaymentSchedule3[Interest],1,1):PaymentSchedule3[[#This Row],[Interest]]),"")</f>
        <v/>
      </c>
    </row>
    <row r="336" spans="2:11" ht="32.1" customHeight="1" x14ac:dyDescent="0.2">
      <c r="B336" s="57" t="str">
        <f>IF(LoanIsGood,IF(ROW()-ROW(PaymentSchedule3[[#Headers],[Payment Number]])&gt;ScheduledNumberOfPayments,"",ROW()-ROW(PaymentSchedule3[[#Headers],[Payment Number]])),"")</f>
        <v/>
      </c>
      <c r="C336" s="58" t="str">
        <f>IF(PaymentSchedule3[[#This Row],[Payment Number]]&lt;&gt;"",EOMONTH(LoanStartDate,ROW(PaymentSchedule3[[#This Row],[Payment Number]])-ROW(PaymentSchedule3[[#Headers],[Payment Number]])-2)+DAY(LoanStartDate),"")</f>
        <v/>
      </c>
      <c r="D336" s="59" t="str">
        <f>IF(PaymentSchedule3[[#This Row],[Payment Number]]&lt;&gt;"",IF(ROW()-ROW(PaymentSchedule3[[#Headers],[Beginning
Balance]])=1,LoanAmount,INDEX(PaymentSchedule3[Ending
Balance],ROW()-ROW(PaymentSchedule3[[#Headers],[Beginning
Balance]])-1)),"")</f>
        <v/>
      </c>
      <c r="E336" s="60" t="str">
        <f>IF(PaymentSchedule3[[#This Row],[Payment Number]]&lt;&gt;"",ScheduledPayment,"")</f>
        <v/>
      </c>
      <c r="F336"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6"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6" s="59" t="str">
        <f>IF(PaymentSchedule3[[#This Row],[Payment Number]]&lt;&gt;"",PaymentSchedule3[[#This Row],[Total
Payment]]-PaymentSchedule3[[#This Row],[Interest]],"")</f>
        <v/>
      </c>
      <c r="I336" s="61" t="str">
        <f>IF(PaymentSchedule3[[#This Row],[Payment Number]]&lt;&gt;"",PaymentSchedule3[[#This Row],[Beginning
Balance]]*(InterestRate/PaymentsPerYear),"")</f>
        <v/>
      </c>
      <c r="J336" s="59" t="str">
        <f>IF(PaymentSchedule3[[#This Row],[Payment Number]]&lt;&gt;"",IF(PaymentSchedule3[[#This Row],[Scheduled Payment]]+PaymentSchedule3[[#This Row],[Extra
Payment]]&lt;=PaymentSchedule3[[#This Row],[Beginning
Balance]],PaymentSchedule3[[#This Row],[Beginning
Balance]]-PaymentSchedule3[[#This Row],[Principal]],0),"")</f>
        <v/>
      </c>
      <c r="K336" s="61" t="str">
        <f>IF(PaymentSchedule3[[#This Row],[Payment Number]]&lt;&gt;"",SUM(INDEX(PaymentSchedule3[Interest],1,1):PaymentSchedule3[[#This Row],[Interest]]),"")</f>
        <v/>
      </c>
    </row>
    <row r="337" spans="2:11" ht="32.1" customHeight="1" x14ac:dyDescent="0.2">
      <c r="B337" s="57" t="str">
        <f>IF(LoanIsGood,IF(ROW()-ROW(PaymentSchedule3[[#Headers],[Payment Number]])&gt;ScheduledNumberOfPayments,"",ROW()-ROW(PaymentSchedule3[[#Headers],[Payment Number]])),"")</f>
        <v/>
      </c>
      <c r="C337" s="58" t="str">
        <f>IF(PaymentSchedule3[[#This Row],[Payment Number]]&lt;&gt;"",EOMONTH(LoanStartDate,ROW(PaymentSchedule3[[#This Row],[Payment Number]])-ROW(PaymentSchedule3[[#Headers],[Payment Number]])-2)+DAY(LoanStartDate),"")</f>
        <v/>
      </c>
      <c r="D337" s="59" t="str">
        <f>IF(PaymentSchedule3[[#This Row],[Payment Number]]&lt;&gt;"",IF(ROW()-ROW(PaymentSchedule3[[#Headers],[Beginning
Balance]])=1,LoanAmount,INDEX(PaymentSchedule3[Ending
Balance],ROW()-ROW(PaymentSchedule3[[#Headers],[Beginning
Balance]])-1)),"")</f>
        <v/>
      </c>
      <c r="E337" s="60" t="str">
        <f>IF(PaymentSchedule3[[#This Row],[Payment Number]]&lt;&gt;"",ScheduledPayment,"")</f>
        <v/>
      </c>
      <c r="F337"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7"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7" s="59" t="str">
        <f>IF(PaymentSchedule3[[#This Row],[Payment Number]]&lt;&gt;"",PaymentSchedule3[[#This Row],[Total
Payment]]-PaymentSchedule3[[#This Row],[Interest]],"")</f>
        <v/>
      </c>
      <c r="I337" s="61" t="str">
        <f>IF(PaymentSchedule3[[#This Row],[Payment Number]]&lt;&gt;"",PaymentSchedule3[[#This Row],[Beginning
Balance]]*(InterestRate/PaymentsPerYear),"")</f>
        <v/>
      </c>
      <c r="J337" s="59" t="str">
        <f>IF(PaymentSchedule3[[#This Row],[Payment Number]]&lt;&gt;"",IF(PaymentSchedule3[[#This Row],[Scheduled Payment]]+PaymentSchedule3[[#This Row],[Extra
Payment]]&lt;=PaymentSchedule3[[#This Row],[Beginning
Balance]],PaymentSchedule3[[#This Row],[Beginning
Balance]]-PaymentSchedule3[[#This Row],[Principal]],0),"")</f>
        <v/>
      </c>
      <c r="K337" s="61" t="str">
        <f>IF(PaymentSchedule3[[#This Row],[Payment Number]]&lt;&gt;"",SUM(INDEX(PaymentSchedule3[Interest],1,1):PaymentSchedule3[[#This Row],[Interest]]),"")</f>
        <v/>
      </c>
    </row>
    <row r="338" spans="2:11" ht="32.1" customHeight="1" x14ac:dyDescent="0.2">
      <c r="B338" s="57" t="str">
        <f>IF(LoanIsGood,IF(ROW()-ROW(PaymentSchedule3[[#Headers],[Payment Number]])&gt;ScheduledNumberOfPayments,"",ROW()-ROW(PaymentSchedule3[[#Headers],[Payment Number]])),"")</f>
        <v/>
      </c>
      <c r="C338" s="58" t="str">
        <f>IF(PaymentSchedule3[[#This Row],[Payment Number]]&lt;&gt;"",EOMONTH(LoanStartDate,ROW(PaymentSchedule3[[#This Row],[Payment Number]])-ROW(PaymentSchedule3[[#Headers],[Payment Number]])-2)+DAY(LoanStartDate),"")</f>
        <v/>
      </c>
      <c r="D338" s="59" t="str">
        <f>IF(PaymentSchedule3[[#This Row],[Payment Number]]&lt;&gt;"",IF(ROW()-ROW(PaymentSchedule3[[#Headers],[Beginning
Balance]])=1,LoanAmount,INDEX(PaymentSchedule3[Ending
Balance],ROW()-ROW(PaymentSchedule3[[#Headers],[Beginning
Balance]])-1)),"")</f>
        <v/>
      </c>
      <c r="E338" s="60" t="str">
        <f>IF(PaymentSchedule3[[#This Row],[Payment Number]]&lt;&gt;"",ScheduledPayment,"")</f>
        <v/>
      </c>
      <c r="F338"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8"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8" s="59" t="str">
        <f>IF(PaymentSchedule3[[#This Row],[Payment Number]]&lt;&gt;"",PaymentSchedule3[[#This Row],[Total
Payment]]-PaymentSchedule3[[#This Row],[Interest]],"")</f>
        <v/>
      </c>
      <c r="I338" s="61" t="str">
        <f>IF(PaymentSchedule3[[#This Row],[Payment Number]]&lt;&gt;"",PaymentSchedule3[[#This Row],[Beginning
Balance]]*(InterestRate/PaymentsPerYear),"")</f>
        <v/>
      </c>
      <c r="J338" s="59" t="str">
        <f>IF(PaymentSchedule3[[#This Row],[Payment Number]]&lt;&gt;"",IF(PaymentSchedule3[[#This Row],[Scheduled Payment]]+PaymentSchedule3[[#This Row],[Extra
Payment]]&lt;=PaymentSchedule3[[#This Row],[Beginning
Balance]],PaymentSchedule3[[#This Row],[Beginning
Balance]]-PaymentSchedule3[[#This Row],[Principal]],0),"")</f>
        <v/>
      </c>
      <c r="K338" s="61" t="str">
        <f>IF(PaymentSchedule3[[#This Row],[Payment Number]]&lt;&gt;"",SUM(INDEX(PaymentSchedule3[Interest],1,1):PaymentSchedule3[[#This Row],[Interest]]),"")</f>
        <v/>
      </c>
    </row>
    <row r="339" spans="2:11" ht="32.1" customHeight="1" x14ac:dyDescent="0.2">
      <c r="B339" s="57" t="str">
        <f>IF(LoanIsGood,IF(ROW()-ROW(PaymentSchedule3[[#Headers],[Payment Number]])&gt;ScheduledNumberOfPayments,"",ROW()-ROW(PaymentSchedule3[[#Headers],[Payment Number]])),"")</f>
        <v/>
      </c>
      <c r="C339" s="58" t="str">
        <f>IF(PaymentSchedule3[[#This Row],[Payment Number]]&lt;&gt;"",EOMONTH(LoanStartDate,ROW(PaymentSchedule3[[#This Row],[Payment Number]])-ROW(PaymentSchedule3[[#Headers],[Payment Number]])-2)+DAY(LoanStartDate),"")</f>
        <v/>
      </c>
      <c r="D339" s="59" t="str">
        <f>IF(PaymentSchedule3[[#This Row],[Payment Number]]&lt;&gt;"",IF(ROW()-ROW(PaymentSchedule3[[#Headers],[Beginning
Balance]])=1,LoanAmount,INDEX(PaymentSchedule3[Ending
Balance],ROW()-ROW(PaymentSchedule3[[#Headers],[Beginning
Balance]])-1)),"")</f>
        <v/>
      </c>
      <c r="E339" s="60" t="str">
        <f>IF(PaymentSchedule3[[#This Row],[Payment Number]]&lt;&gt;"",ScheduledPayment,"")</f>
        <v/>
      </c>
      <c r="F339"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9"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9" s="59" t="str">
        <f>IF(PaymentSchedule3[[#This Row],[Payment Number]]&lt;&gt;"",PaymentSchedule3[[#This Row],[Total
Payment]]-PaymentSchedule3[[#This Row],[Interest]],"")</f>
        <v/>
      </c>
      <c r="I339" s="61" t="str">
        <f>IF(PaymentSchedule3[[#This Row],[Payment Number]]&lt;&gt;"",PaymentSchedule3[[#This Row],[Beginning
Balance]]*(InterestRate/PaymentsPerYear),"")</f>
        <v/>
      </c>
      <c r="J339" s="59" t="str">
        <f>IF(PaymentSchedule3[[#This Row],[Payment Number]]&lt;&gt;"",IF(PaymentSchedule3[[#This Row],[Scheduled Payment]]+PaymentSchedule3[[#This Row],[Extra
Payment]]&lt;=PaymentSchedule3[[#This Row],[Beginning
Balance]],PaymentSchedule3[[#This Row],[Beginning
Balance]]-PaymentSchedule3[[#This Row],[Principal]],0),"")</f>
        <v/>
      </c>
      <c r="K339" s="61" t="str">
        <f>IF(PaymentSchedule3[[#This Row],[Payment Number]]&lt;&gt;"",SUM(INDEX(PaymentSchedule3[Interest],1,1):PaymentSchedule3[[#This Row],[Interest]]),"")</f>
        <v/>
      </c>
    </row>
    <row r="340" spans="2:11" ht="32.1" customHeight="1" x14ac:dyDescent="0.2">
      <c r="B340" s="57" t="str">
        <f>IF(LoanIsGood,IF(ROW()-ROW(PaymentSchedule3[[#Headers],[Payment Number]])&gt;ScheduledNumberOfPayments,"",ROW()-ROW(PaymentSchedule3[[#Headers],[Payment Number]])),"")</f>
        <v/>
      </c>
      <c r="C340" s="58" t="str">
        <f>IF(PaymentSchedule3[[#This Row],[Payment Number]]&lt;&gt;"",EOMONTH(LoanStartDate,ROW(PaymentSchedule3[[#This Row],[Payment Number]])-ROW(PaymentSchedule3[[#Headers],[Payment Number]])-2)+DAY(LoanStartDate),"")</f>
        <v/>
      </c>
      <c r="D340" s="59" t="str">
        <f>IF(PaymentSchedule3[[#This Row],[Payment Number]]&lt;&gt;"",IF(ROW()-ROW(PaymentSchedule3[[#Headers],[Beginning
Balance]])=1,LoanAmount,INDEX(PaymentSchedule3[Ending
Balance],ROW()-ROW(PaymentSchedule3[[#Headers],[Beginning
Balance]])-1)),"")</f>
        <v/>
      </c>
      <c r="E340" s="60" t="str">
        <f>IF(PaymentSchedule3[[#This Row],[Payment Number]]&lt;&gt;"",ScheduledPayment,"")</f>
        <v/>
      </c>
      <c r="F340"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0"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0" s="59" t="str">
        <f>IF(PaymentSchedule3[[#This Row],[Payment Number]]&lt;&gt;"",PaymentSchedule3[[#This Row],[Total
Payment]]-PaymentSchedule3[[#This Row],[Interest]],"")</f>
        <v/>
      </c>
      <c r="I340" s="61" t="str">
        <f>IF(PaymentSchedule3[[#This Row],[Payment Number]]&lt;&gt;"",PaymentSchedule3[[#This Row],[Beginning
Balance]]*(InterestRate/PaymentsPerYear),"")</f>
        <v/>
      </c>
      <c r="J340" s="59" t="str">
        <f>IF(PaymentSchedule3[[#This Row],[Payment Number]]&lt;&gt;"",IF(PaymentSchedule3[[#This Row],[Scheduled Payment]]+PaymentSchedule3[[#This Row],[Extra
Payment]]&lt;=PaymentSchedule3[[#This Row],[Beginning
Balance]],PaymentSchedule3[[#This Row],[Beginning
Balance]]-PaymentSchedule3[[#This Row],[Principal]],0),"")</f>
        <v/>
      </c>
      <c r="K340" s="61" t="str">
        <f>IF(PaymentSchedule3[[#This Row],[Payment Number]]&lt;&gt;"",SUM(INDEX(PaymentSchedule3[Interest],1,1):PaymentSchedule3[[#This Row],[Interest]]),"")</f>
        <v/>
      </c>
    </row>
    <row r="341" spans="2:11" ht="32.1" customHeight="1" x14ac:dyDescent="0.2">
      <c r="B341" s="57" t="str">
        <f>IF(LoanIsGood,IF(ROW()-ROW(PaymentSchedule3[[#Headers],[Payment Number]])&gt;ScheduledNumberOfPayments,"",ROW()-ROW(PaymentSchedule3[[#Headers],[Payment Number]])),"")</f>
        <v/>
      </c>
      <c r="C341" s="58" t="str">
        <f>IF(PaymentSchedule3[[#This Row],[Payment Number]]&lt;&gt;"",EOMONTH(LoanStartDate,ROW(PaymentSchedule3[[#This Row],[Payment Number]])-ROW(PaymentSchedule3[[#Headers],[Payment Number]])-2)+DAY(LoanStartDate),"")</f>
        <v/>
      </c>
      <c r="D341" s="59" t="str">
        <f>IF(PaymentSchedule3[[#This Row],[Payment Number]]&lt;&gt;"",IF(ROW()-ROW(PaymentSchedule3[[#Headers],[Beginning
Balance]])=1,LoanAmount,INDEX(PaymentSchedule3[Ending
Balance],ROW()-ROW(PaymentSchedule3[[#Headers],[Beginning
Balance]])-1)),"")</f>
        <v/>
      </c>
      <c r="E341" s="60" t="str">
        <f>IF(PaymentSchedule3[[#This Row],[Payment Number]]&lt;&gt;"",ScheduledPayment,"")</f>
        <v/>
      </c>
      <c r="F341"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1"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1" s="59" t="str">
        <f>IF(PaymentSchedule3[[#This Row],[Payment Number]]&lt;&gt;"",PaymentSchedule3[[#This Row],[Total
Payment]]-PaymentSchedule3[[#This Row],[Interest]],"")</f>
        <v/>
      </c>
      <c r="I341" s="61" t="str">
        <f>IF(PaymentSchedule3[[#This Row],[Payment Number]]&lt;&gt;"",PaymentSchedule3[[#This Row],[Beginning
Balance]]*(InterestRate/PaymentsPerYear),"")</f>
        <v/>
      </c>
      <c r="J341" s="59" t="str">
        <f>IF(PaymentSchedule3[[#This Row],[Payment Number]]&lt;&gt;"",IF(PaymentSchedule3[[#This Row],[Scheduled Payment]]+PaymentSchedule3[[#This Row],[Extra
Payment]]&lt;=PaymentSchedule3[[#This Row],[Beginning
Balance]],PaymentSchedule3[[#This Row],[Beginning
Balance]]-PaymentSchedule3[[#This Row],[Principal]],0),"")</f>
        <v/>
      </c>
      <c r="K341" s="61" t="str">
        <f>IF(PaymentSchedule3[[#This Row],[Payment Number]]&lt;&gt;"",SUM(INDEX(PaymentSchedule3[Interest],1,1):PaymentSchedule3[[#This Row],[Interest]]),"")</f>
        <v/>
      </c>
    </row>
    <row r="342" spans="2:11" ht="32.1" customHeight="1" x14ac:dyDescent="0.2">
      <c r="B342" s="57" t="str">
        <f>IF(LoanIsGood,IF(ROW()-ROW(PaymentSchedule3[[#Headers],[Payment Number]])&gt;ScheduledNumberOfPayments,"",ROW()-ROW(PaymentSchedule3[[#Headers],[Payment Number]])),"")</f>
        <v/>
      </c>
      <c r="C342" s="58" t="str">
        <f>IF(PaymentSchedule3[[#This Row],[Payment Number]]&lt;&gt;"",EOMONTH(LoanStartDate,ROW(PaymentSchedule3[[#This Row],[Payment Number]])-ROW(PaymentSchedule3[[#Headers],[Payment Number]])-2)+DAY(LoanStartDate),"")</f>
        <v/>
      </c>
      <c r="D342" s="59" t="str">
        <f>IF(PaymentSchedule3[[#This Row],[Payment Number]]&lt;&gt;"",IF(ROW()-ROW(PaymentSchedule3[[#Headers],[Beginning
Balance]])=1,LoanAmount,INDEX(PaymentSchedule3[Ending
Balance],ROW()-ROW(PaymentSchedule3[[#Headers],[Beginning
Balance]])-1)),"")</f>
        <v/>
      </c>
      <c r="E342" s="60" t="str">
        <f>IF(PaymentSchedule3[[#This Row],[Payment Number]]&lt;&gt;"",ScheduledPayment,"")</f>
        <v/>
      </c>
      <c r="F342"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2"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2" s="59" t="str">
        <f>IF(PaymentSchedule3[[#This Row],[Payment Number]]&lt;&gt;"",PaymentSchedule3[[#This Row],[Total
Payment]]-PaymentSchedule3[[#This Row],[Interest]],"")</f>
        <v/>
      </c>
      <c r="I342" s="61" t="str">
        <f>IF(PaymentSchedule3[[#This Row],[Payment Number]]&lt;&gt;"",PaymentSchedule3[[#This Row],[Beginning
Balance]]*(InterestRate/PaymentsPerYear),"")</f>
        <v/>
      </c>
      <c r="J342" s="59" t="str">
        <f>IF(PaymentSchedule3[[#This Row],[Payment Number]]&lt;&gt;"",IF(PaymentSchedule3[[#This Row],[Scheduled Payment]]+PaymentSchedule3[[#This Row],[Extra
Payment]]&lt;=PaymentSchedule3[[#This Row],[Beginning
Balance]],PaymentSchedule3[[#This Row],[Beginning
Balance]]-PaymentSchedule3[[#This Row],[Principal]],0),"")</f>
        <v/>
      </c>
      <c r="K342" s="61" t="str">
        <f>IF(PaymentSchedule3[[#This Row],[Payment Number]]&lt;&gt;"",SUM(INDEX(PaymentSchedule3[Interest],1,1):PaymentSchedule3[[#This Row],[Interest]]),"")</f>
        <v/>
      </c>
    </row>
    <row r="343" spans="2:11" ht="32.1" customHeight="1" x14ac:dyDescent="0.2">
      <c r="B343" s="57" t="str">
        <f>IF(LoanIsGood,IF(ROW()-ROW(PaymentSchedule3[[#Headers],[Payment Number]])&gt;ScheduledNumberOfPayments,"",ROW()-ROW(PaymentSchedule3[[#Headers],[Payment Number]])),"")</f>
        <v/>
      </c>
      <c r="C343" s="58" t="str">
        <f>IF(PaymentSchedule3[[#This Row],[Payment Number]]&lt;&gt;"",EOMONTH(LoanStartDate,ROW(PaymentSchedule3[[#This Row],[Payment Number]])-ROW(PaymentSchedule3[[#Headers],[Payment Number]])-2)+DAY(LoanStartDate),"")</f>
        <v/>
      </c>
      <c r="D343" s="59" t="str">
        <f>IF(PaymentSchedule3[[#This Row],[Payment Number]]&lt;&gt;"",IF(ROW()-ROW(PaymentSchedule3[[#Headers],[Beginning
Balance]])=1,LoanAmount,INDEX(PaymentSchedule3[Ending
Balance],ROW()-ROW(PaymentSchedule3[[#Headers],[Beginning
Balance]])-1)),"")</f>
        <v/>
      </c>
      <c r="E343" s="60" t="str">
        <f>IF(PaymentSchedule3[[#This Row],[Payment Number]]&lt;&gt;"",ScheduledPayment,"")</f>
        <v/>
      </c>
      <c r="F343"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3"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3" s="59" t="str">
        <f>IF(PaymentSchedule3[[#This Row],[Payment Number]]&lt;&gt;"",PaymentSchedule3[[#This Row],[Total
Payment]]-PaymentSchedule3[[#This Row],[Interest]],"")</f>
        <v/>
      </c>
      <c r="I343" s="61" t="str">
        <f>IF(PaymentSchedule3[[#This Row],[Payment Number]]&lt;&gt;"",PaymentSchedule3[[#This Row],[Beginning
Balance]]*(InterestRate/PaymentsPerYear),"")</f>
        <v/>
      </c>
      <c r="J343" s="59" t="str">
        <f>IF(PaymentSchedule3[[#This Row],[Payment Number]]&lt;&gt;"",IF(PaymentSchedule3[[#This Row],[Scheduled Payment]]+PaymentSchedule3[[#This Row],[Extra
Payment]]&lt;=PaymentSchedule3[[#This Row],[Beginning
Balance]],PaymentSchedule3[[#This Row],[Beginning
Balance]]-PaymentSchedule3[[#This Row],[Principal]],0),"")</f>
        <v/>
      </c>
      <c r="K343" s="61" t="str">
        <f>IF(PaymentSchedule3[[#This Row],[Payment Number]]&lt;&gt;"",SUM(INDEX(PaymentSchedule3[Interest],1,1):PaymentSchedule3[[#This Row],[Interest]]),"")</f>
        <v/>
      </c>
    </row>
    <row r="344" spans="2:11" ht="32.1" customHeight="1" x14ac:dyDescent="0.2">
      <c r="B344" s="57" t="str">
        <f>IF(LoanIsGood,IF(ROW()-ROW(PaymentSchedule3[[#Headers],[Payment Number]])&gt;ScheduledNumberOfPayments,"",ROW()-ROW(PaymentSchedule3[[#Headers],[Payment Number]])),"")</f>
        <v/>
      </c>
      <c r="C344" s="58" t="str">
        <f>IF(PaymentSchedule3[[#This Row],[Payment Number]]&lt;&gt;"",EOMONTH(LoanStartDate,ROW(PaymentSchedule3[[#This Row],[Payment Number]])-ROW(PaymentSchedule3[[#Headers],[Payment Number]])-2)+DAY(LoanStartDate),"")</f>
        <v/>
      </c>
      <c r="D344" s="59" t="str">
        <f>IF(PaymentSchedule3[[#This Row],[Payment Number]]&lt;&gt;"",IF(ROW()-ROW(PaymentSchedule3[[#Headers],[Beginning
Balance]])=1,LoanAmount,INDEX(PaymentSchedule3[Ending
Balance],ROW()-ROW(PaymentSchedule3[[#Headers],[Beginning
Balance]])-1)),"")</f>
        <v/>
      </c>
      <c r="E344" s="60" t="str">
        <f>IF(PaymentSchedule3[[#This Row],[Payment Number]]&lt;&gt;"",ScheduledPayment,"")</f>
        <v/>
      </c>
      <c r="F344"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4"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4" s="59" t="str">
        <f>IF(PaymentSchedule3[[#This Row],[Payment Number]]&lt;&gt;"",PaymentSchedule3[[#This Row],[Total
Payment]]-PaymentSchedule3[[#This Row],[Interest]],"")</f>
        <v/>
      </c>
      <c r="I344" s="61" t="str">
        <f>IF(PaymentSchedule3[[#This Row],[Payment Number]]&lt;&gt;"",PaymentSchedule3[[#This Row],[Beginning
Balance]]*(InterestRate/PaymentsPerYear),"")</f>
        <v/>
      </c>
      <c r="J344" s="59" t="str">
        <f>IF(PaymentSchedule3[[#This Row],[Payment Number]]&lt;&gt;"",IF(PaymentSchedule3[[#This Row],[Scheduled Payment]]+PaymentSchedule3[[#This Row],[Extra
Payment]]&lt;=PaymentSchedule3[[#This Row],[Beginning
Balance]],PaymentSchedule3[[#This Row],[Beginning
Balance]]-PaymentSchedule3[[#This Row],[Principal]],0),"")</f>
        <v/>
      </c>
      <c r="K344" s="61" t="str">
        <f>IF(PaymentSchedule3[[#This Row],[Payment Number]]&lt;&gt;"",SUM(INDEX(PaymentSchedule3[Interest],1,1):PaymentSchedule3[[#This Row],[Interest]]),"")</f>
        <v/>
      </c>
    </row>
    <row r="345" spans="2:11" ht="32.1" customHeight="1" x14ac:dyDescent="0.2">
      <c r="B345" s="57" t="str">
        <f>IF(LoanIsGood,IF(ROW()-ROW(PaymentSchedule3[[#Headers],[Payment Number]])&gt;ScheduledNumberOfPayments,"",ROW()-ROW(PaymentSchedule3[[#Headers],[Payment Number]])),"")</f>
        <v/>
      </c>
      <c r="C345" s="58" t="str">
        <f>IF(PaymentSchedule3[[#This Row],[Payment Number]]&lt;&gt;"",EOMONTH(LoanStartDate,ROW(PaymentSchedule3[[#This Row],[Payment Number]])-ROW(PaymentSchedule3[[#Headers],[Payment Number]])-2)+DAY(LoanStartDate),"")</f>
        <v/>
      </c>
      <c r="D345" s="59" t="str">
        <f>IF(PaymentSchedule3[[#This Row],[Payment Number]]&lt;&gt;"",IF(ROW()-ROW(PaymentSchedule3[[#Headers],[Beginning
Balance]])=1,LoanAmount,INDEX(PaymentSchedule3[Ending
Balance],ROW()-ROW(PaymentSchedule3[[#Headers],[Beginning
Balance]])-1)),"")</f>
        <v/>
      </c>
      <c r="E345" s="60" t="str">
        <f>IF(PaymentSchedule3[[#This Row],[Payment Number]]&lt;&gt;"",ScheduledPayment,"")</f>
        <v/>
      </c>
      <c r="F345"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5"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5" s="59" t="str">
        <f>IF(PaymentSchedule3[[#This Row],[Payment Number]]&lt;&gt;"",PaymentSchedule3[[#This Row],[Total
Payment]]-PaymentSchedule3[[#This Row],[Interest]],"")</f>
        <v/>
      </c>
      <c r="I345" s="61" t="str">
        <f>IF(PaymentSchedule3[[#This Row],[Payment Number]]&lt;&gt;"",PaymentSchedule3[[#This Row],[Beginning
Balance]]*(InterestRate/PaymentsPerYear),"")</f>
        <v/>
      </c>
      <c r="J345" s="59" t="str">
        <f>IF(PaymentSchedule3[[#This Row],[Payment Number]]&lt;&gt;"",IF(PaymentSchedule3[[#This Row],[Scheduled Payment]]+PaymentSchedule3[[#This Row],[Extra
Payment]]&lt;=PaymentSchedule3[[#This Row],[Beginning
Balance]],PaymentSchedule3[[#This Row],[Beginning
Balance]]-PaymentSchedule3[[#This Row],[Principal]],0),"")</f>
        <v/>
      </c>
      <c r="K345" s="61" t="str">
        <f>IF(PaymentSchedule3[[#This Row],[Payment Number]]&lt;&gt;"",SUM(INDEX(PaymentSchedule3[Interest],1,1):PaymentSchedule3[[#This Row],[Interest]]),"")</f>
        <v/>
      </c>
    </row>
    <row r="346" spans="2:11" ht="32.1" customHeight="1" x14ac:dyDescent="0.2">
      <c r="B346" s="57" t="str">
        <f>IF(LoanIsGood,IF(ROW()-ROW(PaymentSchedule3[[#Headers],[Payment Number]])&gt;ScheduledNumberOfPayments,"",ROW()-ROW(PaymentSchedule3[[#Headers],[Payment Number]])),"")</f>
        <v/>
      </c>
      <c r="C346" s="58" t="str">
        <f>IF(PaymentSchedule3[[#This Row],[Payment Number]]&lt;&gt;"",EOMONTH(LoanStartDate,ROW(PaymentSchedule3[[#This Row],[Payment Number]])-ROW(PaymentSchedule3[[#Headers],[Payment Number]])-2)+DAY(LoanStartDate),"")</f>
        <v/>
      </c>
      <c r="D346" s="59" t="str">
        <f>IF(PaymentSchedule3[[#This Row],[Payment Number]]&lt;&gt;"",IF(ROW()-ROW(PaymentSchedule3[[#Headers],[Beginning
Balance]])=1,LoanAmount,INDEX(PaymentSchedule3[Ending
Balance],ROW()-ROW(PaymentSchedule3[[#Headers],[Beginning
Balance]])-1)),"")</f>
        <v/>
      </c>
      <c r="E346" s="60" t="str">
        <f>IF(PaymentSchedule3[[#This Row],[Payment Number]]&lt;&gt;"",ScheduledPayment,"")</f>
        <v/>
      </c>
      <c r="F346"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6"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6" s="59" t="str">
        <f>IF(PaymentSchedule3[[#This Row],[Payment Number]]&lt;&gt;"",PaymentSchedule3[[#This Row],[Total
Payment]]-PaymentSchedule3[[#This Row],[Interest]],"")</f>
        <v/>
      </c>
      <c r="I346" s="61" t="str">
        <f>IF(PaymentSchedule3[[#This Row],[Payment Number]]&lt;&gt;"",PaymentSchedule3[[#This Row],[Beginning
Balance]]*(InterestRate/PaymentsPerYear),"")</f>
        <v/>
      </c>
      <c r="J346" s="59" t="str">
        <f>IF(PaymentSchedule3[[#This Row],[Payment Number]]&lt;&gt;"",IF(PaymentSchedule3[[#This Row],[Scheduled Payment]]+PaymentSchedule3[[#This Row],[Extra
Payment]]&lt;=PaymentSchedule3[[#This Row],[Beginning
Balance]],PaymentSchedule3[[#This Row],[Beginning
Balance]]-PaymentSchedule3[[#This Row],[Principal]],0),"")</f>
        <v/>
      </c>
      <c r="K346" s="61" t="str">
        <f>IF(PaymentSchedule3[[#This Row],[Payment Number]]&lt;&gt;"",SUM(INDEX(PaymentSchedule3[Interest],1,1):PaymentSchedule3[[#This Row],[Interest]]),"")</f>
        <v/>
      </c>
    </row>
    <row r="347" spans="2:11" ht="32.1" customHeight="1" x14ac:dyDescent="0.2">
      <c r="B347" s="57" t="str">
        <f>IF(LoanIsGood,IF(ROW()-ROW(PaymentSchedule3[[#Headers],[Payment Number]])&gt;ScheduledNumberOfPayments,"",ROW()-ROW(PaymentSchedule3[[#Headers],[Payment Number]])),"")</f>
        <v/>
      </c>
      <c r="C347" s="58" t="str">
        <f>IF(PaymentSchedule3[[#This Row],[Payment Number]]&lt;&gt;"",EOMONTH(LoanStartDate,ROW(PaymentSchedule3[[#This Row],[Payment Number]])-ROW(PaymentSchedule3[[#Headers],[Payment Number]])-2)+DAY(LoanStartDate),"")</f>
        <v/>
      </c>
      <c r="D347" s="59" t="str">
        <f>IF(PaymentSchedule3[[#This Row],[Payment Number]]&lt;&gt;"",IF(ROW()-ROW(PaymentSchedule3[[#Headers],[Beginning
Balance]])=1,LoanAmount,INDEX(PaymentSchedule3[Ending
Balance],ROW()-ROW(PaymentSchedule3[[#Headers],[Beginning
Balance]])-1)),"")</f>
        <v/>
      </c>
      <c r="E347" s="60" t="str">
        <f>IF(PaymentSchedule3[[#This Row],[Payment Number]]&lt;&gt;"",ScheduledPayment,"")</f>
        <v/>
      </c>
      <c r="F347"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7"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7" s="59" t="str">
        <f>IF(PaymentSchedule3[[#This Row],[Payment Number]]&lt;&gt;"",PaymentSchedule3[[#This Row],[Total
Payment]]-PaymentSchedule3[[#This Row],[Interest]],"")</f>
        <v/>
      </c>
      <c r="I347" s="61" t="str">
        <f>IF(PaymentSchedule3[[#This Row],[Payment Number]]&lt;&gt;"",PaymentSchedule3[[#This Row],[Beginning
Balance]]*(InterestRate/PaymentsPerYear),"")</f>
        <v/>
      </c>
      <c r="J347" s="59" t="str">
        <f>IF(PaymentSchedule3[[#This Row],[Payment Number]]&lt;&gt;"",IF(PaymentSchedule3[[#This Row],[Scheduled Payment]]+PaymentSchedule3[[#This Row],[Extra
Payment]]&lt;=PaymentSchedule3[[#This Row],[Beginning
Balance]],PaymentSchedule3[[#This Row],[Beginning
Balance]]-PaymentSchedule3[[#This Row],[Principal]],0),"")</f>
        <v/>
      </c>
      <c r="K347" s="61" t="str">
        <f>IF(PaymentSchedule3[[#This Row],[Payment Number]]&lt;&gt;"",SUM(INDEX(PaymentSchedule3[Interest],1,1):PaymentSchedule3[[#This Row],[Interest]]),"")</f>
        <v/>
      </c>
    </row>
    <row r="348" spans="2:11" ht="32.1" customHeight="1" x14ac:dyDescent="0.2">
      <c r="B348" s="57" t="str">
        <f>IF(LoanIsGood,IF(ROW()-ROW(PaymentSchedule3[[#Headers],[Payment Number]])&gt;ScheduledNumberOfPayments,"",ROW()-ROW(PaymentSchedule3[[#Headers],[Payment Number]])),"")</f>
        <v/>
      </c>
      <c r="C348" s="58" t="str">
        <f>IF(PaymentSchedule3[[#This Row],[Payment Number]]&lt;&gt;"",EOMONTH(LoanStartDate,ROW(PaymentSchedule3[[#This Row],[Payment Number]])-ROW(PaymentSchedule3[[#Headers],[Payment Number]])-2)+DAY(LoanStartDate),"")</f>
        <v/>
      </c>
      <c r="D348" s="59" t="str">
        <f>IF(PaymentSchedule3[[#This Row],[Payment Number]]&lt;&gt;"",IF(ROW()-ROW(PaymentSchedule3[[#Headers],[Beginning
Balance]])=1,LoanAmount,INDEX(PaymentSchedule3[Ending
Balance],ROW()-ROW(PaymentSchedule3[[#Headers],[Beginning
Balance]])-1)),"")</f>
        <v/>
      </c>
      <c r="E348" s="60" t="str">
        <f>IF(PaymentSchedule3[[#This Row],[Payment Number]]&lt;&gt;"",ScheduledPayment,"")</f>
        <v/>
      </c>
      <c r="F348"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8"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8" s="59" t="str">
        <f>IF(PaymentSchedule3[[#This Row],[Payment Number]]&lt;&gt;"",PaymentSchedule3[[#This Row],[Total
Payment]]-PaymentSchedule3[[#This Row],[Interest]],"")</f>
        <v/>
      </c>
      <c r="I348" s="61" t="str">
        <f>IF(PaymentSchedule3[[#This Row],[Payment Number]]&lt;&gt;"",PaymentSchedule3[[#This Row],[Beginning
Balance]]*(InterestRate/PaymentsPerYear),"")</f>
        <v/>
      </c>
      <c r="J348" s="59" t="str">
        <f>IF(PaymentSchedule3[[#This Row],[Payment Number]]&lt;&gt;"",IF(PaymentSchedule3[[#This Row],[Scheduled Payment]]+PaymentSchedule3[[#This Row],[Extra
Payment]]&lt;=PaymentSchedule3[[#This Row],[Beginning
Balance]],PaymentSchedule3[[#This Row],[Beginning
Balance]]-PaymentSchedule3[[#This Row],[Principal]],0),"")</f>
        <v/>
      </c>
      <c r="K348" s="61" t="str">
        <f>IF(PaymentSchedule3[[#This Row],[Payment Number]]&lt;&gt;"",SUM(INDEX(PaymentSchedule3[Interest],1,1):PaymentSchedule3[[#This Row],[Interest]]),"")</f>
        <v/>
      </c>
    </row>
    <row r="349" spans="2:11" ht="32.1" customHeight="1" x14ac:dyDescent="0.2">
      <c r="B349" s="57" t="str">
        <f>IF(LoanIsGood,IF(ROW()-ROW(PaymentSchedule3[[#Headers],[Payment Number]])&gt;ScheduledNumberOfPayments,"",ROW()-ROW(PaymentSchedule3[[#Headers],[Payment Number]])),"")</f>
        <v/>
      </c>
      <c r="C349" s="58" t="str">
        <f>IF(PaymentSchedule3[[#This Row],[Payment Number]]&lt;&gt;"",EOMONTH(LoanStartDate,ROW(PaymentSchedule3[[#This Row],[Payment Number]])-ROW(PaymentSchedule3[[#Headers],[Payment Number]])-2)+DAY(LoanStartDate),"")</f>
        <v/>
      </c>
      <c r="D349" s="59" t="str">
        <f>IF(PaymentSchedule3[[#This Row],[Payment Number]]&lt;&gt;"",IF(ROW()-ROW(PaymentSchedule3[[#Headers],[Beginning
Balance]])=1,LoanAmount,INDEX(PaymentSchedule3[Ending
Balance],ROW()-ROW(PaymentSchedule3[[#Headers],[Beginning
Balance]])-1)),"")</f>
        <v/>
      </c>
      <c r="E349" s="60" t="str">
        <f>IF(PaymentSchedule3[[#This Row],[Payment Number]]&lt;&gt;"",ScheduledPayment,"")</f>
        <v/>
      </c>
      <c r="F349"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9"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9" s="59" t="str">
        <f>IF(PaymentSchedule3[[#This Row],[Payment Number]]&lt;&gt;"",PaymentSchedule3[[#This Row],[Total
Payment]]-PaymentSchedule3[[#This Row],[Interest]],"")</f>
        <v/>
      </c>
      <c r="I349" s="61" t="str">
        <f>IF(PaymentSchedule3[[#This Row],[Payment Number]]&lt;&gt;"",PaymentSchedule3[[#This Row],[Beginning
Balance]]*(InterestRate/PaymentsPerYear),"")</f>
        <v/>
      </c>
      <c r="J349" s="59" t="str">
        <f>IF(PaymentSchedule3[[#This Row],[Payment Number]]&lt;&gt;"",IF(PaymentSchedule3[[#This Row],[Scheduled Payment]]+PaymentSchedule3[[#This Row],[Extra
Payment]]&lt;=PaymentSchedule3[[#This Row],[Beginning
Balance]],PaymentSchedule3[[#This Row],[Beginning
Balance]]-PaymentSchedule3[[#This Row],[Principal]],0),"")</f>
        <v/>
      </c>
      <c r="K349" s="61" t="str">
        <f>IF(PaymentSchedule3[[#This Row],[Payment Number]]&lt;&gt;"",SUM(INDEX(PaymentSchedule3[Interest],1,1):PaymentSchedule3[[#This Row],[Interest]]),"")</f>
        <v/>
      </c>
    </row>
    <row r="350" spans="2:11" ht="32.1" customHeight="1" x14ac:dyDescent="0.2">
      <c r="B350" s="57" t="str">
        <f>IF(LoanIsGood,IF(ROW()-ROW(PaymentSchedule3[[#Headers],[Payment Number]])&gt;ScheduledNumberOfPayments,"",ROW()-ROW(PaymentSchedule3[[#Headers],[Payment Number]])),"")</f>
        <v/>
      </c>
      <c r="C350" s="58" t="str">
        <f>IF(PaymentSchedule3[[#This Row],[Payment Number]]&lt;&gt;"",EOMONTH(LoanStartDate,ROW(PaymentSchedule3[[#This Row],[Payment Number]])-ROW(PaymentSchedule3[[#Headers],[Payment Number]])-2)+DAY(LoanStartDate),"")</f>
        <v/>
      </c>
      <c r="D350" s="59" t="str">
        <f>IF(PaymentSchedule3[[#This Row],[Payment Number]]&lt;&gt;"",IF(ROW()-ROW(PaymentSchedule3[[#Headers],[Beginning
Balance]])=1,LoanAmount,INDEX(PaymentSchedule3[Ending
Balance],ROW()-ROW(PaymentSchedule3[[#Headers],[Beginning
Balance]])-1)),"")</f>
        <v/>
      </c>
      <c r="E350" s="60" t="str">
        <f>IF(PaymentSchedule3[[#This Row],[Payment Number]]&lt;&gt;"",ScheduledPayment,"")</f>
        <v/>
      </c>
      <c r="F350"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0"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0" s="59" t="str">
        <f>IF(PaymentSchedule3[[#This Row],[Payment Number]]&lt;&gt;"",PaymentSchedule3[[#This Row],[Total
Payment]]-PaymentSchedule3[[#This Row],[Interest]],"")</f>
        <v/>
      </c>
      <c r="I350" s="61" t="str">
        <f>IF(PaymentSchedule3[[#This Row],[Payment Number]]&lt;&gt;"",PaymentSchedule3[[#This Row],[Beginning
Balance]]*(InterestRate/PaymentsPerYear),"")</f>
        <v/>
      </c>
      <c r="J350" s="59" t="str">
        <f>IF(PaymentSchedule3[[#This Row],[Payment Number]]&lt;&gt;"",IF(PaymentSchedule3[[#This Row],[Scheduled Payment]]+PaymentSchedule3[[#This Row],[Extra
Payment]]&lt;=PaymentSchedule3[[#This Row],[Beginning
Balance]],PaymentSchedule3[[#This Row],[Beginning
Balance]]-PaymentSchedule3[[#This Row],[Principal]],0),"")</f>
        <v/>
      </c>
      <c r="K350" s="61" t="str">
        <f>IF(PaymentSchedule3[[#This Row],[Payment Number]]&lt;&gt;"",SUM(INDEX(PaymentSchedule3[Interest],1,1):PaymentSchedule3[[#This Row],[Interest]]),"")</f>
        <v/>
      </c>
    </row>
    <row r="351" spans="2:11" ht="32.1" customHeight="1" x14ac:dyDescent="0.2">
      <c r="B351" s="57" t="str">
        <f>IF(LoanIsGood,IF(ROW()-ROW(PaymentSchedule3[[#Headers],[Payment Number]])&gt;ScheduledNumberOfPayments,"",ROW()-ROW(PaymentSchedule3[[#Headers],[Payment Number]])),"")</f>
        <v/>
      </c>
      <c r="C351" s="58" t="str">
        <f>IF(PaymentSchedule3[[#This Row],[Payment Number]]&lt;&gt;"",EOMONTH(LoanStartDate,ROW(PaymentSchedule3[[#This Row],[Payment Number]])-ROW(PaymentSchedule3[[#Headers],[Payment Number]])-2)+DAY(LoanStartDate),"")</f>
        <v/>
      </c>
      <c r="D351" s="59" t="str">
        <f>IF(PaymentSchedule3[[#This Row],[Payment Number]]&lt;&gt;"",IF(ROW()-ROW(PaymentSchedule3[[#Headers],[Beginning
Balance]])=1,LoanAmount,INDEX(PaymentSchedule3[Ending
Balance],ROW()-ROW(PaymentSchedule3[[#Headers],[Beginning
Balance]])-1)),"")</f>
        <v/>
      </c>
      <c r="E351" s="60" t="str">
        <f>IF(PaymentSchedule3[[#This Row],[Payment Number]]&lt;&gt;"",ScheduledPayment,"")</f>
        <v/>
      </c>
      <c r="F351"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1"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1" s="59" t="str">
        <f>IF(PaymentSchedule3[[#This Row],[Payment Number]]&lt;&gt;"",PaymentSchedule3[[#This Row],[Total
Payment]]-PaymentSchedule3[[#This Row],[Interest]],"")</f>
        <v/>
      </c>
      <c r="I351" s="61" t="str">
        <f>IF(PaymentSchedule3[[#This Row],[Payment Number]]&lt;&gt;"",PaymentSchedule3[[#This Row],[Beginning
Balance]]*(InterestRate/PaymentsPerYear),"")</f>
        <v/>
      </c>
      <c r="J351" s="59" t="str">
        <f>IF(PaymentSchedule3[[#This Row],[Payment Number]]&lt;&gt;"",IF(PaymentSchedule3[[#This Row],[Scheduled Payment]]+PaymentSchedule3[[#This Row],[Extra
Payment]]&lt;=PaymentSchedule3[[#This Row],[Beginning
Balance]],PaymentSchedule3[[#This Row],[Beginning
Balance]]-PaymentSchedule3[[#This Row],[Principal]],0),"")</f>
        <v/>
      </c>
      <c r="K351" s="61" t="str">
        <f>IF(PaymentSchedule3[[#This Row],[Payment Number]]&lt;&gt;"",SUM(INDEX(PaymentSchedule3[Interest],1,1):PaymentSchedule3[[#This Row],[Interest]]),"")</f>
        <v/>
      </c>
    </row>
    <row r="352" spans="2:11" ht="32.1" customHeight="1" x14ac:dyDescent="0.2">
      <c r="B352" s="57" t="str">
        <f>IF(LoanIsGood,IF(ROW()-ROW(PaymentSchedule3[[#Headers],[Payment Number]])&gt;ScheduledNumberOfPayments,"",ROW()-ROW(PaymentSchedule3[[#Headers],[Payment Number]])),"")</f>
        <v/>
      </c>
      <c r="C352" s="58" t="str">
        <f>IF(PaymentSchedule3[[#This Row],[Payment Number]]&lt;&gt;"",EOMONTH(LoanStartDate,ROW(PaymentSchedule3[[#This Row],[Payment Number]])-ROW(PaymentSchedule3[[#Headers],[Payment Number]])-2)+DAY(LoanStartDate),"")</f>
        <v/>
      </c>
      <c r="D352" s="59" t="str">
        <f>IF(PaymentSchedule3[[#This Row],[Payment Number]]&lt;&gt;"",IF(ROW()-ROW(PaymentSchedule3[[#Headers],[Beginning
Balance]])=1,LoanAmount,INDEX(PaymentSchedule3[Ending
Balance],ROW()-ROW(PaymentSchedule3[[#Headers],[Beginning
Balance]])-1)),"")</f>
        <v/>
      </c>
      <c r="E352" s="60" t="str">
        <f>IF(PaymentSchedule3[[#This Row],[Payment Number]]&lt;&gt;"",ScheduledPayment,"")</f>
        <v/>
      </c>
      <c r="F352"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2"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2" s="59" t="str">
        <f>IF(PaymentSchedule3[[#This Row],[Payment Number]]&lt;&gt;"",PaymentSchedule3[[#This Row],[Total
Payment]]-PaymentSchedule3[[#This Row],[Interest]],"")</f>
        <v/>
      </c>
      <c r="I352" s="61" t="str">
        <f>IF(PaymentSchedule3[[#This Row],[Payment Number]]&lt;&gt;"",PaymentSchedule3[[#This Row],[Beginning
Balance]]*(InterestRate/PaymentsPerYear),"")</f>
        <v/>
      </c>
      <c r="J352" s="59" t="str">
        <f>IF(PaymentSchedule3[[#This Row],[Payment Number]]&lt;&gt;"",IF(PaymentSchedule3[[#This Row],[Scheduled Payment]]+PaymentSchedule3[[#This Row],[Extra
Payment]]&lt;=PaymentSchedule3[[#This Row],[Beginning
Balance]],PaymentSchedule3[[#This Row],[Beginning
Balance]]-PaymentSchedule3[[#This Row],[Principal]],0),"")</f>
        <v/>
      </c>
      <c r="K352" s="61" t="str">
        <f>IF(PaymentSchedule3[[#This Row],[Payment Number]]&lt;&gt;"",SUM(INDEX(PaymentSchedule3[Interest],1,1):PaymentSchedule3[[#This Row],[Interest]]),"")</f>
        <v/>
      </c>
    </row>
    <row r="353" spans="2:11" ht="32.1" customHeight="1" x14ac:dyDescent="0.2">
      <c r="B353" s="57" t="str">
        <f>IF(LoanIsGood,IF(ROW()-ROW(PaymentSchedule3[[#Headers],[Payment Number]])&gt;ScheduledNumberOfPayments,"",ROW()-ROW(PaymentSchedule3[[#Headers],[Payment Number]])),"")</f>
        <v/>
      </c>
      <c r="C353" s="58" t="str">
        <f>IF(PaymentSchedule3[[#This Row],[Payment Number]]&lt;&gt;"",EOMONTH(LoanStartDate,ROW(PaymentSchedule3[[#This Row],[Payment Number]])-ROW(PaymentSchedule3[[#Headers],[Payment Number]])-2)+DAY(LoanStartDate),"")</f>
        <v/>
      </c>
      <c r="D353" s="59" t="str">
        <f>IF(PaymentSchedule3[[#This Row],[Payment Number]]&lt;&gt;"",IF(ROW()-ROW(PaymentSchedule3[[#Headers],[Beginning
Balance]])=1,LoanAmount,INDEX(PaymentSchedule3[Ending
Balance],ROW()-ROW(PaymentSchedule3[[#Headers],[Beginning
Balance]])-1)),"")</f>
        <v/>
      </c>
      <c r="E353" s="60" t="str">
        <f>IF(PaymentSchedule3[[#This Row],[Payment Number]]&lt;&gt;"",ScheduledPayment,"")</f>
        <v/>
      </c>
      <c r="F353"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3"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3" s="59" t="str">
        <f>IF(PaymentSchedule3[[#This Row],[Payment Number]]&lt;&gt;"",PaymentSchedule3[[#This Row],[Total
Payment]]-PaymentSchedule3[[#This Row],[Interest]],"")</f>
        <v/>
      </c>
      <c r="I353" s="61" t="str">
        <f>IF(PaymentSchedule3[[#This Row],[Payment Number]]&lt;&gt;"",PaymentSchedule3[[#This Row],[Beginning
Balance]]*(InterestRate/PaymentsPerYear),"")</f>
        <v/>
      </c>
      <c r="J353" s="59" t="str">
        <f>IF(PaymentSchedule3[[#This Row],[Payment Number]]&lt;&gt;"",IF(PaymentSchedule3[[#This Row],[Scheduled Payment]]+PaymentSchedule3[[#This Row],[Extra
Payment]]&lt;=PaymentSchedule3[[#This Row],[Beginning
Balance]],PaymentSchedule3[[#This Row],[Beginning
Balance]]-PaymentSchedule3[[#This Row],[Principal]],0),"")</f>
        <v/>
      </c>
      <c r="K353" s="61" t="str">
        <f>IF(PaymentSchedule3[[#This Row],[Payment Number]]&lt;&gt;"",SUM(INDEX(PaymentSchedule3[Interest],1,1):PaymentSchedule3[[#This Row],[Interest]]),"")</f>
        <v/>
      </c>
    </row>
    <row r="354" spans="2:11" ht="32.1" customHeight="1" x14ac:dyDescent="0.2">
      <c r="B354" s="57" t="str">
        <f>IF(LoanIsGood,IF(ROW()-ROW(PaymentSchedule3[[#Headers],[Payment Number]])&gt;ScheduledNumberOfPayments,"",ROW()-ROW(PaymentSchedule3[[#Headers],[Payment Number]])),"")</f>
        <v/>
      </c>
      <c r="C354" s="58" t="str">
        <f>IF(PaymentSchedule3[[#This Row],[Payment Number]]&lt;&gt;"",EOMONTH(LoanStartDate,ROW(PaymentSchedule3[[#This Row],[Payment Number]])-ROW(PaymentSchedule3[[#Headers],[Payment Number]])-2)+DAY(LoanStartDate),"")</f>
        <v/>
      </c>
      <c r="D354" s="59" t="str">
        <f>IF(PaymentSchedule3[[#This Row],[Payment Number]]&lt;&gt;"",IF(ROW()-ROW(PaymentSchedule3[[#Headers],[Beginning
Balance]])=1,LoanAmount,INDEX(PaymentSchedule3[Ending
Balance],ROW()-ROW(PaymentSchedule3[[#Headers],[Beginning
Balance]])-1)),"")</f>
        <v/>
      </c>
      <c r="E354" s="60" t="str">
        <f>IF(PaymentSchedule3[[#This Row],[Payment Number]]&lt;&gt;"",ScheduledPayment,"")</f>
        <v/>
      </c>
      <c r="F354"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4"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4" s="59" t="str">
        <f>IF(PaymentSchedule3[[#This Row],[Payment Number]]&lt;&gt;"",PaymentSchedule3[[#This Row],[Total
Payment]]-PaymentSchedule3[[#This Row],[Interest]],"")</f>
        <v/>
      </c>
      <c r="I354" s="61" t="str">
        <f>IF(PaymentSchedule3[[#This Row],[Payment Number]]&lt;&gt;"",PaymentSchedule3[[#This Row],[Beginning
Balance]]*(InterestRate/PaymentsPerYear),"")</f>
        <v/>
      </c>
      <c r="J354" s="59" t="str">
        <f>IF(PaymentSchedule3[[#This Row],[Payment Number]]&lt;&gt;"",IF(PaymentSchedule3[[#This Row],[Scheduled Payment]]+PaymentSchedule3[[#This Row],[Extra
Payment]]&lt;=PaymentSchedule3[[#This Row],[Beginning
Balance]],PaymentSchedule3[[#This Row],[Beginning
Balance]]-PaymentSchedule3[[#This Row],[Principal]],0),"")</f>
        <v/>
      </c>
      <c r="K354" s="61" t="str">
        <f>IF(PaymentSchedule3[[#This Row],[Payment Number]]&lt;&gt;"",SUM(INDEX(PaymentSchedule3[Interest],1,1):PaymentSchedule3[[#This Row],[Interest]]),"")</f>
        <v/>
      </c>
    </row>
    <row r="355" spans="2:11" ht="32.1" customHeight="1" x14ac:dyDescent="0.2">
      <c r="B355" s="57" t="str">
        <f>IF(LoanIsGood,IF(ROW()-ROW(PaymentSchedule3[[#Headers],[Payment Number]])&gt;ScheduledNumberOfPayments,"",ROW()-ROW(PaymentSchedule3[[#Headers],[Payment Number]])),"")</f>
        <v/>
      </c>
      <c r="C355" s="58" t="str">
        <f>IF(PaymentSchedule3[[#This Row],[Payment Number]]&lt;&gt;"",EOMONTH(LoanStartDate,ROW(PaymentSchedule3[[#This Row],[Payment Number]])-ROW(PaymentSchedule3[[#Headers],[Payment Number]])-2)+DAY(LoanStartDate),"")</f>
        <v/>
      </c>
      <c r="D355" s="59" t="str">
        <f>IF(PaymentSchedule3[[#This Row],[Payment Number]]&lt;&gt;"",IF(ROW()-ROW(PaymentSchedule3[[#Headers],[Beginning
Balance]])=1,LoanAmount,INDEX(PaymentSchedule3[Ending
Balance],ROW()-ROW(PaymentSchedule3[[#Headers],[Beginning
Balance]])-1)),"")</f>
        <v/>
      </c>
      <c r="E355" s="60" t="str">
        <f>IF(PaymentSchedule3[[#This Row],[Payment Number]]&lt;&gt;"",ScheduledPayment,"")</f>
        <v/>
      </c>
      <c r="F355"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5"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5" s="59" t="str">
        <f>IF(PaymentSchedule3[[#This Row],[Payment Number]]&lt;&gt;"",PaymentSchedule3[[#This Row],[Total
Payment]]-PaymentSchedule3[[#This Row],[Interest]],"")</f>
        <v/>
      </c>
      <c r="I355" s="61" t="str">
        <f>IF(PaymentSchedule3[[#This Row],[Payment Number]]&lt;&gt;"",PaymentSchedule3[[#This Row],[Beginning
Balance]]*(InterestRate/PaymentsPerYear),"")</f>
        <v/>
      </c>
      <c r="J355" s="59" t="str">
        <f>IF(PaymentSchedule3[[#This Row],[Payment Number]]&lt;&gt;"",IF(PaymentSchedule3[[#This Row],[Scheduled Payment]]+PaymentSchedule3[[#This Row],[Extra
Payment]]&lt;=PaymentSchedule3[[#This Row],[Beginning
Balance]],PaymentSchedule3[[#This Row],[Beginning
Balance]]-PaymentSchedule3[[#This Row],[Principal]],0),"")</f>
        <v/>
      </c>
      <c r="K355" s="61" t="str">
        <f>IF(PaymentSchedule3[[#This Row],[Payment Number]]&lt;&gt;"",SUM(INDEX(PaymentSchedule3[Interest],1,1):PaymentSchedule3[[#This Row],[Interest]]),"")</f>
        <v/>
      </c>
    </row>
    <row r="356" spans="2:11" ht="32.1" customHeight="1" x14ac:dyDescent="0.2">
      <c r="B356" s="57" t="str">
        <f>IF(LoanIsGood,IF(ROW()-ROW(PaymentSchedule3[[#Headers],[Payment Number]])&gt;ScheduledNumberOfPayments,"",ROW()-ROW(PaymentSchedule3[[#Headers],[Payment Number]])),"")</f>
        <v/>
      </c>
      <c r="C356" s="58" t="str">
        <f>IF(PaymentSchedule3[[#This Row],[Payment Number]]&lt;&gt;"",EOMONTH(LoanStartDate,ROW(PaymentSchedule3[[#This Row],[Payment Number]])-ROW(PaymentSchedule3[[#Headers],[Payment Number]])-2)+DAY(LoanStartDate),"")</f>
        <v/>
      </c>
      <c r="D356" s="59" t="str">
        <f>IF(PaymentSchedule3[[#This Row],[Payment Number]]&lt;&gt;"",IF(ROW()-ROW(PaymentSchedule3[[#Headers],[Beginning
Balance]])=1,LoanAmount,INDEX(PaymentSchedule3[Ending
Balance],ROW()-ROW(PaymentSchedule3[[#Headers],[Beginning
Balance]])-1)),"")</f>
        <v/>
      </c>
      <c r="E356" s="60" t="str">
        <f>IF(PaymentSchedule3[[#This Row],[Payment Number]]&lt;&gt;"",ScheduledPayment,"")</f>
        <v/>
      </c>
      <c r="F356"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6"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6" s="59" t="str">
        <f>IF(PaymentSchedule3[[#This Row],[Payment Number]]&lt;&gt;"",PaymentSchedule3[[#This Row],[Total
Payment]]-PaymentSchedule3[[#This Row],[Interest]],"")</f>
        <v/>
      </c>
      <c r="I356" s="61" t="str">
        <f>IF(PaymentSchedule3[[#This Row],[Payment Number]]&lt;&gt;"",PaymentSchedule3[[#This Row],[Beginning
Balance]]*(InterestRate/PaymentsPerYear),"")</f>
        <v/>
      </c>
      <c r="J356" s="59" t="str">
        <f>IF(PaymentSchedule3[[#This Row],[Payment Number]]&lt;&gt;"",IF(PaymentSchedule3[[#This Row],[Scheduled Payment]]+PaymentSchedule3[[#This Row],[Extra
Payment]]&lt;=PaymentSchedule3[[#This Row],[Beginning
Balance]],PaymentSchedule3[[#This Row],[Beginning
Balance]]-PaymentSchedule3[[#This Row],[Principal]],0),"")</f>
        <v/>
      </c>
      <c r="K356" s="61" t="str">
        <f>IF(PaymentSchedule3[[#This Row],[Payment Number]]&lt;&gt;"",SUM(INDEX(PaymentSchedule3[Interest],1,1):PaymentSchedule3[[#This Row],[Interest]]),"")</f>
        <v/>
      </c>
    </row>
    <row r="357" spans="2:11" ht="32.1" customHeight="1" x14ac:dyDescent="0.2">
      <c r="B357" s="57" t="str">
        <f>IF(LoanIsGood,IF(ROW()-ROW(PaymentSchedule3[[#Headers],[Payment Number]])&gt;ScheduledNumberOfPayments,"",ROW()-ROW(PaymentSchedule3[[#Headers],[Payment Number]])),"")</f>
        <v/>
      </c>
      <c r="C357" s="58" t="str">
        <f>IF(PaymentSchedule3[[#This Row],[Payment Number]]&lt;&gt;"",EOMONTH(LoanStartDate,ROW(PaymentSchedule3[[#This Row],[Payment Number]])-ROW(PaymentSchedule3[[#Headers],[Payment Number]])-2)+DAY(LoanStartDate),"")</f>
        <v/>
      </c>
      <c r="D357" s="59" t="str">
        <f>IF(PaymentSchedule3[[#This Row],[Payment Number]]&lt;&gt;"",IF(ROW()-ROW(PaymentSchedule3[[#Headers],[Beginning
Balance]])=1,LoanAmount,INDEX(PaymentSchedule3[Ending
Balance],ROW()-ROW(PaymentSchedule3[[#Headers],[Beginning
Balance]])-1)),"")</f>
        <v/>
      </c>
      <c r="E357" s="60" t="str">
        <f>IF(PaymentSchedule3[[#This Row],[Payment Number]]&lt;&gt;"",ScheduledPayment,"")</f>
        <v/>
      </c>
      <c r="F357"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7"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7" s="59" t="str">
        <f>IF(PaymentSchedule3[[#This Row],[Payment Number]]&lt;&gt;"",PaymentSchedule3[[#This Row],[Total
Payment]]-PaymentSchedule3[[#This Row],[Interest]],"")</f>
        <v/>
      </c>
      <c r="I357" s="61" t="str">
        <f>IF(PaymentSchedule3[[#This Row],[Payment Number]]&lt;&gt;"",PaymentSchedule3[[#This Row],[Beginning
Balance]]*(InterestRate/PaymentsPerYear),"")</f>
        <v/>
      </c>
      <c r="J357" s="59" t="str">
        <f>IF(PaymentSchedule3[[#This Row],[Payment Number]]&lt;&gt;"",IF(PaymentSchedule3[[#This Row],[Scheduled Payment]]+PaymentSchedule3[[#This Row],[Extra
Payment]]&lt;=PaymentSchedule3[[#This Row],[Beginning
Balance]],PaymentSchedule3[[#This Row],[Beginning
Balance]]-PaymentSchedule3[[#This Row],[Principal]],0),"")</f>
        <v/>
      </c>
      <c r="K357" s="61" t="str">
        <f>IF(PaymentSchedule3[[#This Row],[Payment Number]]&lt;&gt;"",SUM(INDEX(PaymentSchedule3[Interest],1,1):PaymentSchedule3[[#This Row],[Interest]]),"")</f>
        <v/>
      </c>
    </row>
    <row r="358" spans="2:11" ht="32.1" customHeight="1" x14ac:dyDescent="0.2">
      <c r="B358" s="57" t="str">
        <f>IF(LoanIsGood,IF(ROW()-ROW(PaymentSchedule3[[#Headers],[Payment Number]])&gt;ScheduledNumberOfPayments,"",ROW()-ROW(PaymentSchedule3[[#Headers],[Payment Number]])),"")</f>
        <v/>
      </c>
      <c r="C358" s="58" t="str">
        <f>IF(PaymentSchedule3[[#This Row],[Payment Number]]&lt;&gt;"",EOMONTH(LoanStartDate,ROW(PaymentSchedule3[[#This Row],[Payment Number]])-ROW(PaymentSchedule3[[#Headers],[Payment Number]])-2)+DAY(LoanStartDate),"")</f>
        <v/>
      </c>
      <c r="D358" s="59" t="str">
        <f>IF(PaymentSchedule3[[#This Row],[Payment Number]]&lt;&gt;"",IF(ROW()-ROW(PaymentSchedule3[[#Headers],[Beginning
Balance]])=1,LoanAmount,INDEX(PaymentSchedule3[Ending
Balance],ROW()-ROW(PaymentSchedule3[[#Headers],[Beginning
Balance]])-1)),"")</f>
        <v/>
      </c>
      <c r="E358" s="60" t="str">
        <f>IF(PaymentSchedule3[[#This Row],[Payment Number]]&lt;&gt;"",ScheduledPayment,"")</f>
        <v/>
      </c>
      <c r="F358"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8"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8" s="59" t="str">
        <f>IF(PaymentSchedule3[[#This Row],[Payment Number]]&lt;&gt;"",PaymentSchedule3[[#This Row],[Total
Payment]]-PaymentSchedule3[[#This Row],[Interest]],"")</f>
        <v/>
      </c>
      <c r="I358" s="61" t="str">
        <f>IF(PaymentSchedule3[[#This Row],[Payment Number]]&lt;&gt;"",PaymentSchedule3[[#This Row],[Beginning
Balance]]*(InterestRate/PaymentsPerYear),"")</f>
        <v/>
      </c>
      <c r="J358" s="59" t="str">
        <f>IF(PaymentSchedule3[[#This Row],[Payment Number]]&lt;&gt;"",IF(PaymentSchedule3[[#This Row],[Scheduled Payment]]+PaymentSchedule3[[#This Row],[Extra
Payment]]&lt;=PaymentSchedule3[[#This Row],[Beginning
Balance]],PaymentSchedule3[[#This Row],[Beginning
Balance]]-PaymentSchedule3[[#This Row],[Principal]],0),"")</f>
        <v/>
      </c>
      <c r="K358" s="61" t="str">
        <f>IF(PaymentSchedule3[[#This Row],[Payment Number]]&lt;&gt;"",SUM(INDEX(PaymentSchedule3[Interest],1,1):PaymentSchedule3[[#This Row],[Interest]]),"")</f>
        <v/>
      </c>
    </row>
    <row r="359" spans="2:11" ht="32.1" customHeight="1" x14ac:dyDescent="0.2">
      <c r="B359" s="57" t="str">
        <f>IF(LoanIsGood,IF(ROW()-ROW(PaymentSchedule3[[#Headers],[Payment Number]])&gt;ScheduledNumberOfPayments,"",ROW()-ROW(PaymentSchedule3[[#Headers],[Payment Number]])),"")</f>
        <v/>
      </c>
      <c r="C359" s="58" t="str">
        <f>IF(PaymentSchedule3[[#This Row],[Payment Number]]&lt;&gt;"",EOMONTH(LoanStartDate,ROW(PaymentSchedule3[[#This Row],[Payment Number]])-ROW(PaymentSchedule3[[#Headers],[Payment Number]])-2)+DAY(LoanStartDate),"")</f>
        <v/>
      </c>
      <c r="D359" s="59" t="str">
        <f>IF(PaymentSchedule3[[#This Row],[Payment Number]]&lt;&gt;"",IF(ROW()-ROW(PaymentSchedule3[[#Headers],[Beginning
Balance]])=1,LoanAmount,INDEX(PaymentSchedule3[Ending
Balance],ROW()-ROW(PaymentSchedule3[[#Headers],[Beginning
Balance]])-1)),"")</f>
        <v/>
      </c>
      <c r="E359" s="60" t="str">
        <f>IF(PaymentSchedule3[[#This Row],[Payment Number]]&lt;&gt;"",ScheduledPayment,"")</f>
        <v/>
      </c>
      <c r="F359"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9"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9" s="59" t="str">
        <f>IF(PaymentSchedule3[[#This Row],[Payment Number]]&lt;&gt;"",PaymentSchedule3[[#This Row],[Total
Payment]]-PaymentSchedule3[[#This Row],[Interest]],"")</f>
        <v/>
      </c>
      <c r="I359" s="61" t="str">
        <f>IF(PaymentSchedule3[[#This Row],[Payment Number]]&lt;&gt;"",PaymentSchedule3[[#This Row],[Beginning
Balance]]*(InterestRate/PaymentsPerYear),"")</f>
        <v/>
      </c>
      <c r="J359" s="59" t="str">
        <f>IF(PaymentSchedule3[[#This Row],[Payment Number]]&lt;&gt;"",IF(PaymentSchedule3[[#This Row],[Scheduled Payment]]+PaymentSchedule3[[#This Row],[Extra
Payment]]&lt;=PaymentSchedule3[[#This Row],[Beginning
Balance]],PaymentSchedule3[[#This Row],[Beginning
Balance]]-PaymentSchedule3[[#This Row],[Principal]],0),"")</f>
        <v/>
      </c>
      <c r="K359" s="61" t="str">
        <f>IF(PaymentSchedule3[[#This Row],[Payment Number]]&lt;&gt;"",SUM(INDEX(PaymentSchedule3[Interest],1,1):PaymentSchedule3[[#This Row],[Interest]]),"")</f>
        <v/>
      </c>
    </row>
    <row r="360" spans="2:11" ht="32.1" customHeight="1" x14ac:dyDescent="0.2">
      <c r="B360" s="57" t="str">
        <f>IF(LoanIsGood,IF(ROW()-ROW(PaymentSchedule3[[#Headers],[Payment Number]])&gt;ScheduledNumberOfPayments,"",ROW()-ROW(PaymentSchedule3[[#Headers],[Payment Number]])),"")</f>
        <v/>
      </c>
      <c r="C360" s="58" t="str">
        <f>IF(PaymentSchedule3[[#This Row],[Payment Number]]&lt;&gt;"",EOMONTH(LoanStartDate,ROW(PaymentSchedule3[[#This Row],[Payment Number]])-ROW(PaymentSchedule3[[#Headers],[Payment Number]])-2)+DAY(LoanStartDate),"")</f>
        <v/>
      </c>
      <c r="D360" s="59" t="str">
        <f>IF(PaymentSchedule3[[#This Row],[Payment Number]]&lt;&gt;"",IF(ROW()-ROW(PaymentSchedule3[[#Headers],[Beginning
Balance]])=1,LoanAmount,INDEX(PaymentSchedule3[Ending
Balance],ROW()-ROW(PaymentSchedule3[[#Headers],[Beginning
Balance]])-1)),"")</f>
        <v/>
      </c>
      <c r="E360" s="60" t="str">
        <f>IF(PaymentSchedule3[[#This Row],[Payment Number]]&lt;&gt;"",ScheduledPayment,"")</f>
        <v/>
      </c>
      <c r="F360"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0"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0" s="59" t="str">
        <f>IF(PaymentSchedule3[[#This Row],[Payment Number]]&lt;&gt;"",PaymentSchedule3[[#This Row],[Total
Payment]]-PaymentSchedule3[[#This Row],[Interest]],"")</f>
        <v/>
      </c>
      <c r="I360" s="61" t="str">
        <f>IF(PaymentSchedule3[[#This Row],[Payment Number]]&lt;&gt;"",PaymentSchedule3[[#This Row],[Beginning
Balance]]*(InterestRate/PaymentsPerYear),"")</f>
        <v/>
      </c>
      <c r="J360" s="59" t="str">
        <f>IF(PaymentSchedule3[[#This Row],[Payment Number]]&lt;&gt;"",IF(PaymentSchedule3[[#This Row],[Scheduled Payment]]+PaymentSchedule3[[#This Row],[Extra
Payment]]&lt;=PaymentSchedule3[[#This Row],[Beginning
Balance]],PaymentSchedule3[[#This Row],[Beginning
Balance]]-PaymentSchedule3[[#This Row],[Principal]],0),"")</f>
        <v/>
      </c>
      <c r="K360" s="61" t="str">
        <f>IF(PaymentSchedule3[[#This Row],[Payment Number]]&lt;&gt;"",SUM(INDEX(PaymentSchedule3[Interest],1,1):PaymentSchedule3[[#This Row],[Interest]]),"")</f>
        <v/>
      </c>
    </row>
    <row r="361" spans="2:11" ht="32.1" customHeight="1" x14ac:dyDescent="0.2">
      <c r="B361" s="57" t="str">
        <f>IF(LoanIsGood,IF(ROW()-ROW(PaymentSchedule3[[#Headers],[Payment Number]])&gt;ScheduledNumberOfPayments,"",ROW()-ROW(PaymentSchedule3[[#Headers],[Payment Number]])),"")</f>
        <v/>
      </c>
      <c r="C361" s="58" t="str">
        <f>IF(PaymentSchedule3[[#This Row],[Payment Number]]&lt;&gt;"",EOMONTH(LoanStartDate,ROW(PaymentSchedule3[[#This Row],[Payment Number]])-ROW(PaymentSchedule3[[#Headers],[Payment Number]])-2)+DAY(LoanStartDate),"")</f>
        <v/>
      </c>
      <c r="D361" s="59" t="str">
        <f>IF(PaymentSchedule3[[#This Row],[Payment Number]]&lt;&gt;"",IF(ROW()-ROW(PaymentSchedule3[[#Headers],[Beginning
Balance]])=1,LoanAmount,INDEX(PaymentSchedule3[Ending
Balance],ROW()-ROW(PaymentSchedule3[[#Headers],[Beginning
Balance]])-1)),"")</f>
        <v/>
      </c>
      <c r="E361" s="60" t="str">
        <f>IF(PaymentSchedule3[[#This Row],[Payment Number]]&lt;&gt;"",ScheduledPayment,"")</f>
        <v/>
      </c>
      <c r="F361"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1"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1" s="59" t="str">
        <f>IF(PaymentSchedule3[[#This Row],[Payment Number]]&lt;&gt;"",PaymentSchedule3[[#This Row],[Total
Payment]]-PaymentSchedule3[[#This Row],[Interest]],"")</f>
        <v/>
      </c>
      <c r="I361" s="61" t="str">
        <f>IF(PaymentSchedule3[[#This Row],[Payment Number]]&lt;&gt;"",PaymentSchedule3[[#This Row],[Beginning
Balance]]*(InterestRate/PaymentsPerYear),"")</f>
        <v/>
      </c>
      <c r="J361" s="59" t="str">
        <f>IF(PaymentSchedule3[[#This Row],[Payment Number]]&lt;&gt;"",IF(PaymentSchedule3[[#This Row],[Scheduled Payment]]+PaymentSchedule3[[#This Row],[Extra
Payment]]&lt;=PaymentSchedule3[[#This Row],[Beginning
Balance]],PaymentSchedule3[[#This Row],[Beginning
Balance]]-PaymentSchedule3[[#This Row],[Principal]],0),"")</f>
        <v/>
      </c>
      <c r="K361" s="61" t="str">
        <f>IF(PaymentSchedule3[[#This Row],[Payment Number]]&lt;&gt;"",SUM(INDEX(PaymentSchedule3[Interest],1,1):PaymentSchedule3[[#This Row],[Interest]]),"")</f>
        <v/>
      </c>
    </row>
    <row r="362" spans="2:11" ht="32.1" customHeight="1" x14ac:dyDescent="0.2">
      <c r="B362" s="57" t="str">
        <f>IF(LoanIsGood,IF(ROW()-ROW(PaymentSchedule3[[#Headers],[Payment Number]])&gt;ScheduledNumberOfPayments,"",ROW()-ROW(PaymentSchedule3[[#Headers],[Payment Number]])),"")</f>
        <v/>
      </c>
      <c r="C362" s="58" t="str">
        <f>IF(PaymentSchedule3[[#This Row],[Payment Number]]&lt;&gt;"",EOMONTH(LoanStartDate,ROW(PaymentSchedule3[[#This Row],[Payment Number]])-ROW(PaymentSchedule3[[#Headers],[Payment Number]])-2)+DAY(LoanStartDate),"")</f>
        <v/>
      </c>
      <c r="D362" s="59" t="str">
        <f>IF(PaymentSchedule3[[#This Row],[Payment Number]]&lt;&gt;"",IF(ROW()-ROW(PaymentSchedule3[[#Headers],[Beginning
Balance]])=1,LoanAmount,INDEX(PaymentSchedule3[Ending
Balance],ROW()-ROW(PaymentSchedule3[[#Headers],[Beginning
Balance]])-1)),"")</f>
        <v/>
      </c>
      <c r="E362" s="60" t="str">
        <f>IF(PaymentSchedule3[[#This Row],[Payment Number]]&lt;&gt;"",ScheduledPayment,"")</f>
        <v/>
      </c>
      <c r="F362"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2"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2" s="59" t="str">
        <f>IF(PaymentSchedule3[[#This Row],[Payment Number]]&lt;&gt;"",PaymentSchedule3[[#This Row],[Total
Payment]]-PaymentSchedule3[[#This Row],[Interest]],"")</f>
        <v/>
      </c>
      <c r="I362" s="61" t="str">
        <f>IF(PaymentSchedule3[[#This Row],[Payment Number]]&lt;&gt;"",PaymentSchedule3[[#This Row],[Beginning
Balance]]*(InterestRate/PaymentsPerYear),"")</f>
        <v/>
      </c>
      <c r="J362" s="59" t="str">
        <f>IF(PaymentSchedule3[[#This Row],[Payment Number]]&lt;&gt;"",IF(PaymentSchedule3[[#This Row],[Scheduled Payment]]+PaymentSchedule3[[#This Row],[Extra
Payment]]&lt;=PaymentSchedule3[[#This Row],[Beginning
Balance]],PaymentSchedule3[[#This Row],[Beginning
Balance]]-PaymentSchedule3[[#This Row],[Principal]],0),"")</f>
        <v/>
      </c>
      <c r="K362" s="61" t="str">
        <f>IF(PaymentSchedule3[[#This Row],[Payment Number]]&lt;&gt;"",SUM(INDEX(PaymentSchedule3[Interest],1,1):PaymentSchedule3[[#This Row],[Interest]]),"")</f>
        <v/>
      </c>
    </row>
    <row r="363" spans="2:11" ht="32.1" customHeight="1" x14ac:dyDescent="0.2">
      <c r="B363" s="57" t="str">
        <f>IF(LoanIsGood,IF(ROW()-ROW(PaymentSchedule3[[#Headers],[Payment Number]])&gt;ScheduledNumberOfPayments,"",ROW()-ROW(PaymentSchedule3[[#Headers],[Payment Number]])),"")</f>
        <v/>
      </c>
      <c r="C363" s="58" t="str">
        <f>IF(PaymentSchedule3[[#This Row],[Payment Number]]&lt;&gt;"",EOMONTH(LoanStartDate,ROW(PaymentSchedule3[[#This Row],[Payment Number]])-ROW(PaymentSchedule3[[#Headers],[Payment Number]])-2)+DAY(LoanStartDate),"")</f>
        <v/>
      </c>
      <c r="D363" s="59" t="str">
        <f>IF(PaymentSchedule3[[#This Row],[Payment Number]]&lt;&gt;"",IF(ROW()-ROW(PaymentSchedule3[[#Headers],[Beginning
Balance]])=1,LoanAmount,INDEX(PaymentSchedule3[Ending
Balance],ROW()-ROW(PaymentSchedule3[[#Headers],[Beginning
Balance]])-1)),"")</f>
        <v/>
      </c>
      <c r="E363" s="60" t="str">
        <f>IF(PaymentSchedule3[[#This Row],[Payment Number]]&lt;&gt;"",ScheduledPayment,"")</f>
        <v/>
      </c>
      <c r="F363"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3"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3" s="59" t="str">
        <f>IF(PaymentSchedule3[[#This Row],[Payment Number]]&lt;&gt;"",PaymentSchedule3[[#This Row],[Total
Payment]]-PaymentSchedule3[[#This Row],[Interest]],"")</f>
        <v/>
      </c>
      <c r="I363" s="61" t="str">
        <f>IF(PaymentSchedule3[[#This Row],[Payment Number]]&lt;&gt;"",PaymentSchedule3[[#This Row],[Beginning
Balance]]*(InterestRate/PaymentsPerYear),"")</f>
        <v/>
      </c>
      <c r="J363" s="59" t="str">
        <f>IF(PaymentSchedule3[[#This Row],[Payment Number]]&lt;&gt;"",IF(PaymentSchedule3[[#This Row],[Scheduled Payment]]+PaymentSchedule3[[#This Row],[Extra
Payment]]&lt;=PaymentSchedule3[[#This Row],[Beginning
Balance]],PaymentSchedule3[[#This Row],[Beginning
Balance]]-PaymentSchedule3[[#This Row],[Principal]],0),"")</f>
        <v/>
      </c>
      <c r="K363" s="61" t="str">
        <f>IF(PaymentSchedule3[[#This Row],[Payment Number]]&lt;&gt;"",SUM(INDEX(PaymentSchedule3[Interest],1,1):PaymentSchedule3[[#This Row],[Interest]]),"")</f>
        <v/>
      </c>
    </row>
    <row r="364" spans="2:11" ht="32.1" customHeight="1" x14ac:dyDescent="0.2">
      <c r="B364" s="57" t="str">
        <f>IF(LoanIsGood,IF(ROW()-ROW(PaymentSchedule3[[#Headers],[Payment Number]])&gt;ScheduledNumberOfPayments,"",ROW()-ROW(PaymentSchedule3[[#Headers],[Payment Number]])),"")</f>
        <v/>
      </c>
      <c r="C364" s="58" t="str">
        <f>IF(PaymentSchedule3[[#This Row],[Payment Number]]&lt;&gt;"",EOMONTH(LoanStartDate,ROW(PaymentSchedule3[[#This Row],[Payment Number]])-ROW(PaymentSchedule3[[#Headers],[Payment Number]])-2)+DAY(LoanStartDate),"")</f>
        <v/>
      </c>
      <c r="D364" s="59" t="str">
        <f>IF(PaymentSchedule3[[#This Row],[Payment Number]]&lt;&gt;"",IF(ROW()-ROW(PaymentSchedule3[[#Headers],[Beginning
Balance]])=1,LoanAmount,INDEX(PaymentSchedule3[Ending
Balance],ROW()-ROW(PaymentSchedule3[[#Headers],[Beginning
Balance]])-1)),"")</f>
        <v/>
      </c>
      <c r="E364" s="60" t="str">
        <f>IF(PaymentSchedule3[[#This Row],[Payment Number]]&lt;&gt;"",ScheduledPayment,"")</f>
        <v/>
      </c>
      <c r="F364"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4"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4" s="59" t="str">
        <f>IF(PaymentSchedule3[[#This Row],[Payment Number]]&lt;&gt;"",PaymentSchedule3[[#This Row],[Total
Payment]]-PaymentSchedule3[[#This Row],[Interest]],"")</f>
        <v/>
      </c>
      <c r="I364" s="61" t="str">
        <f>IF(PaymentSchedule3[[#This Row],[Payment Number]]&lt;&gt;"",PaymentSchedule3[[#This Row],[Beginning
Balance]]*(InterestRate/PaymentsPerYear),"")</f>
        <v/>
      </c>
      <c r="J364" s="59" t="str">
        <f>IF(PaymentSchedule3[[#This Row],[Payment Number]]&lt;&gt;"",IF(PaymentSchedule3[[#This Row],[Scheduled Payment]]+PaymentSchedule3[[#This Row],[Extra
Payment]]&lt;=PaymentSchedule3[[#This Row],[Beginning
Balance]],PaymentSchedule3[[#This Row],[Beginning
Balance]]-PaymentSchedule3[[#This Row],[Principal]],0),"")</f>
        <v/>
      </c>
      <c r="K364" s="61" t="str">
        <f>IF(PaymentSchedule3[[#This Row],[Payment Number]]&lt;&gt;"",SUM(INDEX(PaymentSchedule3[Interest],1,1):PaymentSchedule3[[#This Row],[Interest]]),"")</f>
        <v/>
      </c>
    </row>
    <row r="365" spans="2:11" ht="32.1" customHeight="1" x14ac:dyDescent="0.2">
      <c r="B365" s="57" t="str">
        <f>IF(LoanIsGood,IF(ROW()-ROW(PaymentSchedule3[[#Headers],[Payment Number]])&gt;ScheduledNumberOfPayments,"",ROW()-ROW(PaymentSchedule3[[#Headers],[Payment Number]])),"")</f>
        <v/>
      </c>
      <c r="C365" s="58" t="str">
        <f>IF(PaymentSchedule3[[#This Row],[Payment Number]]&lt;&gt;"",EOMONTH(LoanStartDate,ROW(PaymentSchedule3[[#This Row],[Payment Number]])-ROW(PaymentSchedule3[[#Headers],[Payment Number]])-2)+DAY(LoanStartDate),"")</f>
        <v/>
      </c>
      <c r="D365" s="59" t="str">
        <f>IF(PaymentSchedule3[[#This Row],[Payment Number]]&lt;&gt;"",IF(ROW()-ROW(PaymentSchedule3[[#Headers],[Beginning
Balance]])=1,LoanAmount,INDEX(PaymentSchedule3[Ending
Balance],ROW()-ROW(PaymentSchedule3[[#Headers],[Beginning
Balance]])-1)),"")</f>
        <v/>
      </c>
      <c r="E365" s="60" t="str">
        <f>IF(PaymentSchedule3[[#This Row],[Payment Number]]&lt;&gt;"",ScheduledPayment,"")</f>
        <v/>
      </c>
      <c r="F365"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5"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5" s="59" t="str">
        <f>IF(PaymentSchedule3[[#This Row],[Payment Number]]&lt;&gt;"",PaymentSchedule3[[#This Row],[Total
Payment]]-PaymentSchedule3[[#This Row],[Interest]],"")</f>
        <v/>
      </c>
      <c r="I365" s="61" t="str">
        <f>IF(PaymentSchedule3[[#This Row],[Payment Number]]&lt;&gt;"",PaymentSchedule3[[#This Row],[Beginning
Balance]]*(InterestRate/PaymentsPerYear),"")</f>
        <v/>
      </c>
      <c r="J365" s="59" t="str">
        <f>IF(PaymentSchedule3[[#This Row],[Payment Number]]&lt;&gt;"",IF(PaymentSchedule3[[#This Row],[Scheduled Payment]]+PaymentSchedule3[[#This Row],[Extra
Payment]]&lt;=PaymentSchedule3[[#This Row],[Beginning
Balance]],PaymentSchedule3[[#This Row],[Beginning
Balance]]-PaymentSchedule3[[#This Row],[Principal]],0),"")</f>
        <v/>
      </c>
      <c r="K365" s="61" t="str">
        <f>IF(PaymentSchedule3[[#This Row],[Payment Number]]&lt;&gt;"",SUM(INDEX(PaymentSchedule3[Interest],1,1):PaymentSchedule3[[#This Row],[Interest]]),"")</f>
        <v/>
      </c>
    </row>
    <row r="366" spans="2:11" ht="32.1" customHeight="1" x14ac:dyDescent="0.2">
      <c r="B366" s="57" t="str">
        <f>IF(LoanIsGood,IF(ROW()-ROW(PaymentSchedule3[[#Headers],[Payment Number]])&gt;ScheduledNumberOfPayments,"",ROW()-ROW(PaymentSchedule3[[#Headers],[Payment Number]])),"")</f>
        <v/>
      </c>
      <c r="C366" s="58" t="str">
        <f>IF(PaymentSchedule3[[#This Row],[Payment Number]]&lt;&gt;"",EOMONTH(LoanStartDate,ROW(PaymentSchedule3[[#This Row],[Payment Number]])-ROW(PaymentSchedule3[[#Headers],[Payment Number]])-2)+DAY(LoanStartDate),"")</f>
        <v/>
      </c>
      <c r="D366" s="59" t="str">
        <f>IF(PaymentSchedule3[[#This Row],[Payment Number]]&lt;&gt;"",IF(ROW()-ROW(PaymentSchedule3[[#Headers],[Beginning
Balance]])=1,LoanAmount,INDEX(PaymentSchedule3[Ending
Balance],ROW()-ROW(PaymentSchedule3[[#Headers],[Beginning
Balance]])-1)),"")</f>
        <v/>
      </c>
      <c r="E366" s="60" t="str">
        <f>IF(PaymentSchedule3[[#This Row],[Payment Number]]&lt;&gt;"",ScheduledPayment,"")</f>
        <v/>
      </c>
      <c r="F366"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6"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6" s="59" t="str">
        <f>IF(PaymentSchedule3[[#This Row],[Payment Number]]&lt;&gt;"",PaymentSchedule3[[#This Row],[Total
Payment]]-PaymentSchedule3[[#This Row],[Interest]],"")</f>
        <v/>
      </c>
      <c r="I366" s="61" t="str">
        <f>IF(PaymentSchedule3[[#This Row],[Payment Number]]&lt;&gt;"",PaymentSchedule3[[#This Row],[Beginning
Balance]]*(InterestRate/PaymentsPerYear),"")</f>
        <v/>
      </c>
      <c r="J366" s="59" t="str">
        <f>IF(PaymentSchedule3[[#This Row],[Payment Number]]&lt;&gt;"",IF(PaymentSchedule3[[#This Row],[Scheduled Payment]]+PaymentSchedule3[[#This Row],[Extra
Payment]]&lt;=PaymentSchedule3[[#This Row],[Beginning
Balance]],PaymentSchedule3[[#This Row],[Beginning
Balance]]-PaymentSchedule3[[#This Row],[Principal]],0),"")</f>
        <v/>
      </c>
      <c r="K366" s="61" t="str">
        <f>IF(PaymentSchedule3[[#This Row],[Payment Number]]&lt;&gt;"",SUM(INDEX(PaymentSchedule3[Interest],1,1):PaymentSchedule3[[#This Row],[Interest]]),"")</f>
        <v/>
      </c>
    </row>
    <row r="367" spans="2:11" ht="32.1" customHeight="1" x14ac:dyDescent="0.2">
      <c r="B367" s="57" t="str">
        <f>IF(LoanIsGood,IF(ROW()-ROW(PaymentSchedule3[[#Headers],[Payment Number]])&gt;ScheduledNumberOfPayments,"",ROW()-ROW(PaymentSchedule3[[#Headers],[Payment Number]])),"")</f>
        <v/>
      </c>
      <c r="C367" s="58" t="str">
        <f>IF(PaymentSchedule3[[#This Row],[Payment Number]]&lt;&gt;"",EOMONTH(LoanStartDate,ROW(PaymentSchedule3[[#This Row],[Payment Number]])-ROW(PaymentSchedule3[[#Headers],[Payment Number]])-2)+DAY(LoanStartDate),"")</f>
        <v/>
      </c>
      <c r="D367" s="59" t="str">
        <f>IF(PaymentSchedule3[[#This Row],[Payment Number]]&lt;&gt;"",IF(ROW()-ROW(PaymentSchedule3[[#Headers],[Beginning
Balance]])=1,LoanAmount,INDEX(PaymentSchedule3[Ending
Balance],ROW()-ROW(PaymentSchedule3[[#Headers],[Beginning
Balance]])-1)),"")</f>
        <v/>
      </c>
      <c r="E367" s="60" t="str">
        <f>IF(PaymentSchedule3[[#This Row],[Payment Number]]&lt;&gt;"",ScheduledPayment,"")</f>
        <v/>
      </c>
      <c r="F367"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7"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7" s="59" t="str">
        <f>IF(PaymentSchedule3[[#This Row],[Payment Number]]&lt;&gt;"",PaymentSchedule3[[#This Row],[Total
Payment]]-PaymentSchedule3[[#This Row],[Interest]],"")</f>
        <v/>
      </c>
      <c r="I367" s="61" t="str">
        <f>IF(PaymentSchedule3[[#This Row],[Payment Number]]&lt;&gt;"",PaymentSchedule3[[#This Row],[Beginning
Balance]]*(InterestRate/PaymentsPerYear),"")</f>
        <v/>
      </c>
      <c r="J367" s="59" t="str">
        <f>IF(PaymentSchedule3[[#This Row],[Payment Number]]&lt;&gt;"",IF(PaymentSchedule3[[#This Row],[Scheduled Payment]]+PaymentSchedule3[[#This Row],[Extra
Payment]]&lt;=PaymentSchedule3[[#This Row],[Beginning
Balance]],PaymentSchedule3[[#This Row],[Beginning
Balance]]-PaymentSchedule3[[#This Row],[Principal]],0),"")</f>
        <v/>
      </c>
      <c r="K367" s="61" t="str">
        <f>IF(PaymentSchedule3[[#This Row],[Payment Number]]&lt;&gt;"",SUM(INDEX(PaymentSchedule3[Interest],1,1):PaymentSchedule3[[#This Row],[Interest]]),"")</f>
        <v/>
      </c>
    </row>
    <row r="368" spans="2:11" ht="32.1" customHeight="1" x14ac:dyDescent="0.2">
      <c r="B368" s="57" t="str">
        <f>IF(LoanIsGood,IF(ROW()-ROW(PaymentSchedule3[[#Headers],[Payment Number]])&gt;ScheduledNumberOfPayments,"",ROW()-ROW(PaymentSchedule3[[#Headers],[Payment Number]])),"")</f>
        <v/>
      </c>
      <c r="C368" s="58" t="str">
        <f>IF(PaymentSchedule3[[#This Row],[Payment Number]]&lt;&gt;"",EOMONTH(LoanStartDate,ROW(PaymentSchedule3[[#This Row],[Payment Number]])-ROW(PaymentSchedule3[[#Headers],[Payment Number]])-2)+DAY(LoanStartDate),"")</f>
        <v/>
      </c>
      <c r="D368" s="59" t="str">
        <f>IF(PaymentSchedule3[[#This Row],[Payment Number]]&lt;&gt;"",IF(ROW()-ROW(PaymentSchedule3[[#Headers],[Beginning
Balance]])=1,LoanAmount,INDEX(PaymentSchedule3[Ending
Balance],ROW()-ROW(PaymentSchedule3[[#Headers],[Beginning
Balance]])-1)),"")</f>
        <v/>
      </c>
      <c r="E368" s="60" t="str">
        <f>IF(PaymentSchedule3[[#This Row],[Payment Number]]&lt;&gt;"",ScheduledPayment,"")</f>
        <v/>
      </c>
      <c r="F368"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8"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8" s="59" t="str">
        <f>IF(PaymentSchedule3[[#This Row],[Payment Number]]&lt;&gt;"",PaymentSchedule3[[#This Row],[Total
Payment]]-PaymentSchedule3[[#This Row],[Interest]],"")</f>
        <v/>
      </c>
      <c r="I368" s="61" t="str">
        <f>IF(PaymentSchedule3[[#This Row],[Payment Number]]&lt;&gt;"",PaymentSchedule3[[#This Row],[Beginning
Balance]]*(InterestRate/PaymentsPerYear),"")</f>
        <v/>
      </c>
      <c r="J368" s="59" t="str">
        <f>IF(PaymentSchedule3[[#This Row],[Payment Number]]&lt;&gt;"",IF(PaymentSchedule3[[#This Row],[Scheduled Payment]]+PaymentSchedule3[[#This Row],[Extra
Payment]]&lt;=PaymentSchedule3[[#This Row],[Beginning
Balance]],PaymentSchedule3[[#This Row],[Beginning
Balance]]-PaymentSchedule3[[#This Row],[Principal]],0),"")</f>
        <v/>
      </c>
      <c r="K368" s="61" t="str">
        <f>IF(PaymentSchedule3[[#This Row],[Payment Number]]&lt;&gt;"",SUM(INDEX(PaymentSchedule3[Interest],1,1):PaymentSchedule3[[#This Row],[Interest]]),"")</f>
        <v/>
      </c>
    </row>
    <row r="369" spans="2:11" ht="32.1" customHeight="1" x14ac:dyDescent="0.2">
      <c r="B369" s="57" t="str">
        <f>IF(LoanIsGood,IF(ROW()-ROW(PaymentSchedule3[[#Headers],[Payment Number]])&gt;ScheduledNumberOfPayments,"",ROW()-ROW(PaymentSchedule3[[#Headers],[Payment Number]])),"")</f>
        <v/>
      </c>
      <c r="C369" s="58" t="str">
        <f>IF(PaymentSchedule3[[#This Row],[Payment Number]]&lt;&gt;"",EOMONTH(LoanStartDate,ROW(PaymentSchedule3[[#This Row],[Payment Number]])-ROW(PaymentSchedule3[[#Headers],[Payment Number]])-2)+DAY(LoanStartDate),"")</f>
        <v/>
      </c>
      <c r="D369" s="59" t="str">
        <f>IF(PaymentSchedule3[[#This Row],[Payment Number]]&lt;&gt;"",IF(ROW()-ROW(PaymentSchedule3[[#Headers],[Beginning
Balance]])=1,LoanAmount,INDEX(PaymentSchedule3[Ending
Balance],ROW()-ROW(PaymentSchedule3[[#Headers],[Beginning
Balance]])-1)),"")</f>
        <v/>
      </c>
      <c r="E369" s="60" t="str">
        <f>IF(PaymentSchedule3[[#This Row],[Payment Number]]&lt;&gt;"",ScheduledPayment,"")</f>
        <v/>
      </c>
      <c r="F369"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9"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9" s="59" t="str">
        <f>IF(PaymentSchedule3[[#This Row],[Payment Number]]&lt;&gt;"",PaymentSchedule3[[#This Row],[Total
Payment]]-PaymentSchedule3[[#This Row],[Interest]],"")</f>
        <v/>
      </c>
      <c r="I369" s="61" t="str">
        <f>IF(PaymentSchedule3[[#This Row],[Payment Number]]&lt;&gt;"",PaymentSchedule3[[#This Row],[Beginning
Balance]]*(InterestRate/PaymentsPerYear),"")</f>
        <v/>
      </c>
      <c r="J369" s="59" t="str">
        <f>IF(PaymentSchedule3[[#This Row],[Payment Number]]&lt;&gt;"",IF(PaymentSchedule3[[#This Row],[Scheduled Payment]]+PaymentSchedule3[[#This Row],[Extra
Payment]]&lt;=PaymentSchedule3[[#This Row],[Beginning
Balance]],PaymentSchedule3[[#This Row],[Beginning
Balance]]-PaymentSchedule3[[#This Row],[Principal]],0),"")</f>
        <v/>
      </c>
      <c r="K369" s="61" t="str">
        <f>IF(PaymentSchedule3[[#This Row],[Payment Number]]&lt;&gt;"",SUM(INDEX(PaymentSchedule3[Interest],1,1):PaymentSchedule3[[#This Row],[Interest]]),"")</f>
        <v/>
      </c>
    </row>
    <row r="370" spans="2:11" ht="32.1" customHeight="1" x14ac:dyDescent="0.2">
      <c r="B370" s="57" t="str">
        <f>IF(LoanIsGood,IF(ROW()-ROW(PaymentSchedule3[[#Headers],[Payment Number]])&gt;ScheduledNumberOfPayments,"",ROW()-ROW(PaymentSchedule3[[#Headers],[Payment Number]])),"")</f>
        <v/>
      </c>
      <c r="C370" s="58" t="str">
        <f>IF(PaymentSchedule3[[#This Row],[Payment Number]]&lt;&gt;"",EOMONTH(LoanStartDate,ROW(PaymentSchedule3[[#This Row],[Payment Number]])-ROW(PaymentSchedule3[[#Headers],[Payment Number]])-2)+DAY(LoanStartDate),"")</f>
        <v/>
      </c>
      <c r="D370" s="59" t="str">
        <f>IF(PaymentSchedule3[[#This Row],[Payment Number]]&lt;&gt;"",IF(ROW()-ROW(PaymentSchedule3[[#Headers],[Beginning
Balance]])=1,LoanAmount,INDEX(PaymentSchedule3[Ending
Balance],ROW()-ROW(PaymentSchedule3[[#Headers],[Beginning
Balance]])-1)),"")</f>
        <v/>
      </c>
      <c r="E370" s="60" t="str">
        <f>IF(PaymentSchedule3[[#This Row],[Payment Number]]&lt;&gt;"",ScheduledPayment,"")</f>
        <v/>
      </c>
      <c r="F370"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0"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0" s="59" t="str">
        <f>IF(PaymentSchedule3[[#This Row],[Payment Number]]&lt;&gt;"",PaymentSchedule3[[#This Row],[Total
Payment]]-PaymentSchedule3[[#This Row],[Interest]],"")</f>
        <v/>
      </c>
      <c r="I370" s="61" t="str">
        <f>IF(PaymentSchedule3[[#This Row],[Payment Number]]&lt;&gt;"",PaymentSchedule3[[#This Row],[Beginning
Balance]]*(InterestRate/PaymentsPerYear),"")</f>
        <v/>
      </c>
      <c r="J370" s="59" t="str">
        <f>IF(PaymentSchedule3[[#This Row],[Payment Number]]&lt;&gt;"",IF(PaymentSchedule3[[#This Row],[Scheduled Payment]]+PaymentSchedule3[[#This Row],[Extra
Payment]]&lt;=PaymentSchedule3[[#This Row],[Beginning
Balance]],PaymentSchedule3[[#This Row],[Beginning
Balance]]-PaymentSchedule3[[#This Row],[Principal]],0),"")</f>
        <v/>
      </c>
      <c r="K370" s="61" t="str">
        <f>IF(PaymentSchedule3[[#This Row],[Payment Number]]&lt;&gt;"",SUM(INDEX(PaymentSchedule3[Interest],1,1):PaymentSchedule3[[#This Row],[Interest]]),"")</f>
        <v/>
      </c>
    </row>
    <row r="371" spans="2:11" ht="32.1" customHeight="1" x14ac:dyDescent="0.2">
      <c r="B371" s="57" t="str">
        <f>IF(LoanIsGood,IF(ROW()-ROW(PaymentSchedule3[[#Headers],[Payment Number]])&gt;ScheduledNumberOfPayments,"",ROW()-ROW(PaymentSchedule3[[#Headers],[Payment Number]])),"")</f>
        <v/>
      </c>
      <c r="C371" s="58" t="str">
        <f>IF(PaymentSchedule3[[#This Row],[Payment Number]]&lt;&gt;"",EOMONTH(LoanStartDate,ROW(PaymentSchedule3[[#This Row],[Payment Number]])-ROW(PaymentSchedule3[[#Headers],[Payment Number]])-2)+DAY(LoanStartDate),"")</f>
        <v/>
      </c>
      <c r="D371" s="59" t="str">
        <f>IF(PaymentSchedule3[[#This Row],[Payment Number]]&lt;&gt;"",IF(ROW()-ROW(PaymentSchedule3[[#Headers],[Beginning
Balance]])=1,LoanAmount,INDEX(PaymentSchedule3[Ending
Balance],ROW()-ROW(PaymentSchedule3[[#Headers],[Beginning
Balance]])-1)),"")</f>
        <v/>
      </c>
      <c r="E371" s="60" t="str">
        <f>IF(PaymentSchedule3[[#This Row],[Payment Number]]&lt;&gt;"",ScheduledPayment,"")</f>
        <v/>
      </c>
      <c r="F371"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1"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1" s="59" t="str">
        <f>IF(PaymentSchedule3[[#This Row],[Payment Number]]&lt;&gt;"",PaymentSchedule3[[#This Row],[Total
Payment]]-PaymentSchedule3[[#This Row],[Interest]],"")</f>
        <v/>
      </c>
      <c r="I371" s="61" t="str">
        <f>IF(PaymentSchedule3[[#This Row],[Payment Number]]&lt;&gt;"",PaymentSchedule3[[#This Row],[Beginning
Balance]]*(InterestRate/PaymentsPerYear),"")</f>
        <v/>
      </c>
      <c r="J371" s="59" t="str">
        <f>IF(PaymentSchedule3[[#This Row],[Payment Number]]&lt;&gt;"",IF(PaymentSchedule3[[#This Row],[Scheduled Payment]]+PaymentSchedule3[[#This Row],[Extra
Payment]]&lt;=PaymentSchedule3[[#This Row],[Beginning
Balance]],PaymentSchedule3[[#This Row],[Beginning
Balance]]-PaymentSchedule3[[#This Row],[Principal]],0),"")</f>
        <v/>
      </c>
      <c r="K371" s="61" t="str">
        <f>IF(PaymentSchedule3[[#This Row],[Payment Number]]&lt;&gt;"",SUM(INDEX(PaymentSchedule3[Interest],1,1):PaymentSchedule3[[#This Row],[Interest]]),"")</f>
        <v/>
      </c>
    </row>
    <row r="372" spans="2:11" ht="32.1" customHeight="1" x14ac:dyDescent="0.2">
      <c r="B372" s="57" t="str">
        <f>IF(LoanIsGood,IF(ROW()-ROW(PaymentSchedule3[[#Headers],[Payment Number]])&gt;ScheduledNumberOfPayments,"",ROW()-ROW(PaymentSchedule3[[#Headers],[Payment Number]])),"")</f>
        <v/>
      </c>
      <c r="C372" s="58" t="str">
        <f>IF(PaymentSchedule3[[#This Row],[Payment Number]]&lt;&gt;"",EOMONTH(LoanStartDate,ROW(PaymentSchedule3[[#This Row],[Payment Number]])-ROW(PaymentSchedule3[[#Headers],[Payment Number]])-2)+DAY(LoanStartDate),"")</f>
        <v/>
      </c>
      <c r="D372" s="59" t="str">
        <f>IF(PaymentSchedule3[[#This Row],[Payment Number]]&lt;&gt;"",IF(ROW()-ROW(PaymentSchedule3[[#Headers],[Beginning
Balance]])=1,LoanAmount,INDEX(PaymentSchedule3[Ending
Balance],ROW()-ROW(PaymentSchedule3[[#Headers],[Beginning
Balance]])-1)),"")</f>
        <v/>
      </c>
      <c r="E372" s="60" t="str">
        <f>IF(PaymentSchedule3[[#This Row],[Payment Number]]&lt;&gt;"",ScheduledPayment,"")</f>
        <v/>
      </c>
      <c r="F372"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2"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2" s="59" t="str">
        <f>IF(PaymentSchedule3[[#This Row],[Payment Number]]&lt;&gt;"",PaymentSchedule3[[#This Row],[Total
Payment]]-PaymentSchedule3[[#This Row],[Interest]],"")</f>
        <v/>
      </c>
      <c r="I372" s="61" t="str">
        <f>IF(PaymentSchedule3[[#This Row],[Payment Number]]&lt;&gt;"",PaymentSchedule3[[#This Row],[Beginning
Balance]]*(InterestRate/PaymentsPerYear),"")</f>
        <v/>
      </c>
      <c r="J372" s="59" t="str">
        <f>IF(PaymentSchedule3[[#This Row],[Payment Number]]&lt;&gt;"",IF(PaymentSchedule3[[#This Row],[Scheduled Payment]]+PaymentSchedule3[[#This Row],[Extra
Payment]]&lt;=PaymentSchedule3[[#This Row],[Beginning
Balance]],PaymentSchedule3[[#This Row],[Beginning
Balance]]-PaymentSchedule3[[#This Row],[Principal]],0),"")</f>
        <v/>
      </c>
      <c r="K372" s="61" t="str">
        <f>IF(PaymentSchedule3[[#This Row],[Payment Number]]&lt;&gt;"",SUM(INDEX(PaymentSchedule3[Interest],1,1):PaymentSchedule3[[#This Row],[Interest]]),"")</f>
        <v/>
      </c>
    </row>
    <row r="373" spans="2:11" ht="32.1" customHeight="1" x14ac:dyDescent="0.2">
      <c r="B373" s="57" t="str">
        <f>IF(LoanIsGood,IF(ROW()-ROW(PaymentSchedule3[[#Headers],[Payment Number]])&gt;ScheduledNumberOfPayments,"",ROW()-ROW(PaymentSchedule3[[#Headers],[Payment Number]])),"")</f>
        <v/>
      </c>
      <c r="C373" s="58" t="str">
        <f>IF(PaymentSchedule3[[#This Row],[Payment Number]]&lt;&gt;"",EOMONTH(LoanStartDate,ROW(PaymentSchedule3[[#This Row],[Payment Number]])-ROW(PaymentSchedule3[[#Headers],[Payment Number]])-2)+DAY(LoanStartDate),"")</f>
        <v/>
      </c>
      <c r="D373" s="59" t="str">
        <f>IF(PaymentSchedule3[[#This Row],[Payment Number]]&lt;&gt;"",IF(ROW()-ROW(PaymentSchedule3[[#Headers],[Beginning
Balance]])=1,LoanAmount,INDEX(PaymentSchedule3[Ending
Balance],ROW()-ROW(PaymentSchedule3[[#Headers],[Beginning
Balance]])-1)),"")</f>
        <v/>
      </c>
      <c r="E373" s="60" t="str">
        <f>IF(PaymentSchedule3[[#This Row],[Payment Number]]&lt;&gt;"",ScheduledPayment,"")</f>
        <v/>
      </c>
      <c r="F373" s="59"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3" s="59"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3" s="59" t="str">
        <f>IF(PaymentSchedule3[[#This Row],[Payment Number]]&lt;&gt;"",PaymentSchedule3[[#This Row],[Total
Payment]]-PaymentSchedule3[[#This Row],[Interest]],"")</f>
        <v/>
      </c>
      <c r="I373" s="61" t="str">
        <f>IF(PaymentSchedule3[[#This Row],[Payment Number]]&lt;&gt;"",PaymentSchedule3[[#This Row],[Beginning
Balance]]*(InterestRate/PaymentsPerYear),"")</f>
        <v/>
      </c>
      <c r="J373" s="59" t="str">
        <f>IF(PaymentSchedule3[[#This Row],[Payment Number]]&lt;&gt;"",IF(PaymentSchedule3[[#This Row],[Scheduled Payment]]+PaymentSchedule3[[#This Row],[Extra
Payment]]&lt;=PaymentSchedule3[[#This Row],[Beginning
Balance]],PaymentSchedule3[[#This Row],[Beginning
Balance]]-PaymentSchedule3[[#This Row],[Principal]],0),"")</f>
        <v/>
      </c>
      <c r="K373" s="61" t="str">
        <f>IF(PaymentSchedule3[[#This Row],[Payment Number]]&lt;&gt;"",SUM(INDEX(PaymentSchedule3[Interest],1,1):PaymentSchedule3[[#This Row],[Interest]]),"")</f>
        <v/>
      </c>
    </row>
    <row r="374" spans="2:11" x14ac:dyDescent="0.2">
      <c r="B374" s="62" t="str">
        <f>IF(LoanIsGood,IF(ROW()-ROW(PaymentSchedule3[[#Headers],[Payment Number]])&gt;ScheduledNumberOfPayments,"",ROW()-ROW(PaymentSchedule3[[#Headers],[Payment Number]])),"")</f>
        <v/>
      </c>
      <c r="C374" s="63" t="str">
        <f>IF(PaymentSchedule3[[#This Row],[Payment Number]]&lt;&gt;"",EOMONTH(LoanStartDate,ROW(PaymentSchedule3[[#This Row],[Payment Number]])-ROW(PaymentSchedule3[[#Headers],[Payment Number]])-2)+DAY(LoanStartDate),"")</f>
        <v/>
      </c>
      <c r="D374" s="64" t="str">
        <f>IF(PaymentSchedule3[[#This Row],[Payment Number]]&lt;&gt;"",IF(ROW()-ROW(PaymentSchedule3[[#Headers],[Beginning
Balance]])=1,LoanAmount,INDEX(PaymentSchedule3[Ending
Balance],ROW()-ROW(PaymentSchedule3[[#Headers],[Beginning
Balance]])-1)),"")</f>
        <v/>
      </c>
      <c r="E374" s="64" t="str">
        <f>IF(PaymentSchedule3[[#This Row],[Payment Number]]&lt;&gt;"",ScheduledPayment,"")</f>
        <v/>
      </c>
      <c r="F374" s="64"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4" s="64"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4" s="64" t="str">
        <f>IF(PaymentSchedule3[[#This Row],[Payment Number]]&lt;&gt;"",PaymentSchedule3[[#This Row],[Total
Payment]]-PaymentSchedule3[[#This Row],[Interest]],"")</f>
        <v/>
      </c>
      <c r="I374" s="64" t="str">
        <f>IF(PaymentSchedule3[[#This Row],[Payment Number]]&lt;&gt;"",PaymentSchedule3[[#This Row],[Beginning
Balance]]*(InterestRate/PaymentsPerYear),"")</f>
        <v/>
      </c>
      <c r="J374" s="64" t="str">
        <f>IF(PaymentSchedule3[[#This Row],[Payment Number]]&lt;&gt;"",IF(PaymentSchedule3[[#This Row],[Scheduled Payment]]+PaymentSchedule3[[#This Row],[Extra
Payment]]&lt;=PaymentSchedule3[[#This Row],[Beginning
Balance]],PaymentSchedule3[[#This Row],[Beginning
Balance]]-PaymentSchedule3[[#This Row],[Principal]],0),"")</f>
        <v/>
      </c>
      <c r="K374" s="64" t="str">
        <f>IF(PaymentSchedule3[[#This Row],[Payment Number]]&lt;&gt;"",SUM(INDEX(PaymentSchedule3[Interest],1,1):PaymentSchedule3[[#This Row],[Interest]]),"")</f>
        <v/>
      </c>
    </row>
    <row r="375" spans="2:11" x14ac:dyDescent="0.2">
      <c r="B375" s="62" t="str">
        <f>IF(LoanIsGood,IF(ROW()-ROW(PaymentSchedule3[[#Headers],[Payment Number]])&gt;ScheduledNumberOfPayments,"",ROW()-ROW(PaymentSchedule3[[#Headers],[Payment Number]])),"")</f>
        <v/>
      </c>
      <c r="C375" s="63" t="str">
        <f>IF(PaymentSchedule3[[#This Row],[Payment Number]]&lt;&gt;"",EOMONTH(LoanStartDate,ROW(PaymentSchedule3[[#This Row],[Payment Number]])-ROW(PaymentSchedule3[[#Headers],[Payment Number]])-2)+DAY(LoanStartDate),"")</f>
        <v/>
      </c>
      <c r="D375" s="64" t="str">
        <f>IF(PaymentSchedule3[[#This Row],[Payment Number]]&lt;&gt;"",IF(ROW()-ROW(PaymentSchedule3[[#Headers],[Beginning
Balance]])=1,LoanAmount,INDEX(PaymentSchedule3[Ending
Balance],ROW()-ROW(PaymentSchedule3[[#Headers],[Beginning
Balance]])-1)),"")</f>
        <v/>
      </c>
      <c r="E375" s="64" t="str">
        <f>IF(PaymentSchedule3[[#This Row],[Payment Number]]&lt;&gt;"",ScheduledPayment,"")</f>
        <v/>
      </c>
      <c r="F375" s="64"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5" s="64"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5" s="64" t="str">
        <f>IF(PaymentSchedule3[[#This Row],[Payment Number]]&lt;&gt;"",PaymentSchedule3[[#This Row],[Total
Payment]]-PaymentSchedule3[[#This Row],[Interest]],"")</f>
        <v/>
      </c>
      <c r="I375" s="64" t="str">
        <f>IF(PaymentSchedule3[[#This Row],[Payment Number]]&lt;&gt;"",PaymentSchedule3[[#This Row],[Beginning
Balance]]*(InterestRate/PaymentsPerYear),"")</f>
        <v/>
      </c>
      <c r="J375" s="64" t="str">
        <f>IF(PaymentSchedule3[[#This Row],[Payment Number]]&lt;&gt;"",IF(PaymentSchedule3[[#This Row],[Scheduled Payment]]+PaymentSchedule3[[#This Row],[Extra
Payment]]&lt;=PaymentSchedule3[[#This Row],[Beginning
Balance]],PaymentSchedule3[[#This Row],[Beginning
Balance]]-PaymentSchedule3[[#This Row],[Principal]],0),"")</f>
        <v/>
      </c>
      <c r="K375" s="64" t="str">
        <f>IF(PaymentSchedule3[[#This Row],[Payment Number]]&lt;&gt;"",SUM(INDEX(PaymentSchedule3[Interest],1,1):PaymentSchedule3[[#This Row],[Interest]]),"")</f>
        <v/>
      </c>
    </row>
    <row r="376" spans="2:11" x14ac:dyDescent="0.2">
      <c r="B376" s="62" t="str">
        <f>IF(LoanIsGood,IF(ROW()-ROW(PaymentSchedule3[[#Headers],[Payment Number]])&gt;ScheduledNumberOfPayments,"",ROW()-ROW(PaymentSchedule3[[#Headers],[Payment Number]])),"")</f>
        <v/>
      </c>
      <c r="C376" s="63" t="str">
        <f>IF(PaymentSchedule3[[#This Row],[Payment Number]]&lt;&gt;"",EOMONTH(LoanStartDate,ROW(PaymentSchedule3[[#This Row],[Payment Number]])-ROW(PaymentSchedule3[[#Headers],[Payment Number]])-2)+DAY(LoanStartDate),"")</f>
        <v/>
      </c>
      <c r="D376" s="64" t="str">
        <f>IF(PaymentSchedule3[[#This Row],[Payment Number]]&lt;&gt;"",IF(ROW()-ROW(PaymentSchedule3[[#Headers],[Beginning
Balance]])=1,LoanAmount,INDEX(PaymentSchedule3[Ending
Balance],ROW()-ROW(PaymentSchedule3[[#Headers],[Beginning
Balance]])-1)),"")</f>
        <v/>
      </c>
      <c r="E376" s="64" t="str">
        <f>IF(PaymentSchedule3[[#This Row],[Payment Number]]&lt;&gt;"",ScheduledPayment,"")</f>
        <v/>
      </c>
      <c r="F376" s="64"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6" s="64"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6" s="64" t="str">
        <f>IF(PaymentSchedule3[[#This Row],[Payment Number]]&lt;&gt;"",PaymentSchedule3[[#This Row],[Total
Payment]]-PaymentSchedule3[[#This Row],[Interest]],"")</f>
        <v/>
      </c>
      <c r="I376" s="64" t="str">
        <f>IF(PaymentSchedule3[[#This Row],[Payment Number]]&lt;&gt;"",PaymentSchedule3[[#This Row],[Beginning
Balance]]*(InterestRate/PaymentsPerYear),"")</f>
        <v/>
      </c>
      <c r="J376" s="64" t="str">
        <f>IF(PaymentSchedule3[[#This Row],[Payment Number]]&lt;&gt;"",IF(PaymentSchedule3[[#This Row],[Scheduled Payment]]+PaymentSchedule3[[#This Row],[Extra
Payment]]&lt;=PaymentSchedule3[[#This Row],[Beginning
Balance]],PaymentSchedule3[[#This Row],[Beginning
Balance]]-PaymentSchedule3[[#This Row],[Principal]],0),"")</f>
        <v/>
      </c>
      <c r="K376" s="64" t="str">
        <f>IF(PaymentSchedule3[[#This Row],[Payment Number]]&lt;&gt;"",SUM(INDEX(PaymentSchedule3[Interest],1,1):PaymentSchedule3[[#This Row],[Interest]]),"")</f>
        <v/>
      </c>
    </row>
    <row r="377" spans="2:11" x14ac:dyDescent="0.2">
      <c r="B377" s="62" t="str">
        <f>IF(LoanIsGood,IF(ROW()-ROW(PaymentSchedule3[[#Headers],[Payment Number]])&gt;ScheduledNumberOfPayments,"",ROW()-ROW(PaymentSchedule3[[#Headers],[Payment Number]])),"")</f>
        <v/>
      </c>
      <c r="C377" s="63" t="str">
        <f>IF(PaymentSchedule3[[#This Row],[Payment Number]]&lt;&gt;"",EOMONTH(LoanStartDate,ROW(PaymentSchedule3[[#This Row],[Payment Number]])-ROW(PaymentSchedule3[[#Headers],[Payment Number]])-2)+DAY(LoanStartDate),"")</f>
        <v/>
      </c>
      <c r="D377" s="64" t="str">
        <f>IF(PaymentSchedule3[[#This Row],[Payment Number]]&lt;&gt;"",IF(ROW()-ROW(PaymentSchedule3[[#Headers],[Beginning
Balance]])=1,LoanAmount,INDEX(PaymentSchedule3[Ending
Balance],ROW()-ROW(PaymentSchedule3[[#Headers],[Beginning
Balance]])-1)),"")</f>
        <v/>
      </c>
      <c r="E377" s="64" t="str">
        <f>IF(PaymentSchedule3[[#This Row],[Payment Number]]&lt;&gt;"",ScheduledPayment,"")</f>
        <v/>
      </c>
      <c r="F377" s="64"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7" s="64"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7" s="64" t="str">
        <f>IF(PaymentSchedule3[[#This Row],[Payment Number]]&lt;&gt;"",PaymentSchedule3[[#This Row],[Total
Payment]]-PaymentSchedule3[[#This Row],[Interest]],"")</f>
        <v/>
      </c>
      <c r="I377" s="64" t="str">
        <f>IF(PaymentSchedule3[[#This Row],[Payment Number]]&lt;&gt;"",PaymentSchedule3[[#This Row],[Beginning
Balance]]*(InterestRate/PaymentsPerYear),"")</f>
        <v/>
      </c>
      <c r="J377" s="64" t="str">
        <f>IF(PaymentSchedule3[[#This Row],[Payment Number]]&lt;&gt;"",IF(PaymentSchedule3[[#This Row],[Scheduled Payment]]+PaymentSchedule3[[#This Row],[Extra
Payment]]&lt;=PaymentSchedule3[[#This Row],[Beginning
Balance]],PaymentSchedule3[[#This Row],[Beginning
Balance]]-PaymentSchedule3[[#This Row],[Principal]],0),"")</f>
        <v/>
      </c>
      <c r="K377" s="64" t="str">
        <f>IF(PaymentSchedule3[[#This Row],[Payment Number]]&lt;&gt;"",SUM(INDEX(PaymentSchedule3[Interest],1,1):PaymentSchedule3[[#This Row],[Interest]]),"")</f>
        <v/>
      </c>
    </row>
    <row r="378" spans="2:11" x14ac:dyDescent="0.2">
      <c r="B378" s="62" t="str">
        <f>IF(LoanIsGood,IF(ROW()-ROW(PaymentSchedule3[[#Headers],[Payment Number]])&gt;ScheduledNumberOfPayments,"",ROW()-ROW(PaymentSchedule3[[#Headers],[Payment Number]])),"")</f>
        <v/>
      </c>
      <c r="C378" s="63" t="str">
        <f>IF(PaymentSchedule3[[#This Row],[Payment Number]]&lt;&gt;"",EOMONTH(LoanStartDate,ROW(PaymentSchedule3[[#This Row],[Payment Number]])-ROW(PaymentSchedule3[[#Headers],[Payment Number]])-2)+DAY(LoanStartDate),"")</f>
        <v/>
      </c>
      <c r="D378" s="64" t="str">
        <f>IF(PaymentSchedule3[[#This Row],[Payment Number]]&lt;&gt;"",IF(ROW()-ROW(PaymentSchedule3[[#Headers],[Beginning
Balance]])=1,LoanAmount,INDEX(PaymentSchedule3[Ending
Balance],ROW()-ROW(PaymentSchedule3[[#Headers],[Beginning
Balance]])-1)),"")</f>
        <v/>
      </c>
      <c r="E378" s="64" t="str">
        <f>IF(PaymentSchedule3[[#This Row],[Payment Number]]&lt;&gt;"",ScheduledPayment,"")</f>
        <v/>
      </c>
      <c r="F378" s="64"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8" s="64"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8" s="64" t="str">
        <f>IF(PaymentSchedule3[[#This Row],[Payment Number]]&lt;&gt;"",PaymentSchedule3[[#This Row],[Total
Payment]]-PaymentSchedule3[[#This Row],[Interest]],"")</f>
        <v/>
      </c>
      <c r="I378" s="64" t="str">
        <f>IF(PaymentSchedule3[[#This Row],[Payment Number]]&lt;&gt;"",PaymentSchedule3[[#This Row],[Beginning
Balance]]*(InterestRate/PaymentsPerYear),"")</f>
        <v/>
      </c>
      <c r="J378" s="64" t="str">
        <f>IF(PaymentSchedule3[[#This Row],[Payment Number]]&lt;&gt;"",IF(PaymentSchedule3[[#This Row],[Scheduled Payment]]+PaymentSchedule3[[#This Row],[Extra
Payment]]&lt;=PaymentSchedule3[[#This Row],[Beginning
Balance]],PaymentSchedule3[[#This Row],[Beginning
Balance]]-PaymentSchedule3[[#This Row],[Principal]],0),"")</f>
        <v/>
      </c>
      <c r="K378" s="64" t="str">
        <f>IF(PaymentSchedule3[[#This Row],[Payment Number]]&lt;&gt;"",SUM(INDEX(PaymentSchedule3[Interest],1,1):PaymentSchedule3[[#This Row],[Interest]]),"")</f>
        <v/>
      </c>
    </row>
    <row r="379" spans="2:11" x14ac:dyDescent="0.2">
      <c r="B379" s="62" t="str">
        <f>IF(LoanIsGood,IF(ROW()-ROW(PaymentSchedule3[[#Headers],[Payment Number]])&gt;ScheduledNumberOfPayments,"",ROW()-ROW(PaymentSchedule3[[#Headers],[Payment Number]])),"")</f>
        <v/>
      </c>
      <c r="C379" s="63" t="str">
        <f>IF(PaymentSchedule3[[#This Row],[Payment Number]]&lt;&gt;"",EOMONTH(LoanStartDate,ROW(PaymentSchedule3[[#This Row],[Payment Number]])-ROW(PaymentSchedule3[[#Headers],[Payment Number]])-2)+DAY(LoanStartDate),"")</f>
        <v/>
      </c>
      <c r="D379" s="64" t="str">
        <f>IF(PaymentSchedule3[[#This Row],[Payment Number]]&lt;&gt;"",IF(ROW()-ROW(PaymentSchedule3[[#Headers],[Beginning
Balance]])=1,LoanAmount,INDEX(PaymentSchedule3[Ending
Balance],ROW()-ROW(PaymentSchedule3[[#Headers],[Beginning
Balance]])-1)),"")</f>
        <v/>
      </c>
      <c r="E379" s="64" t="str">
        <f>IF(PaymentSchedule3[[#This Row],[Payment Number]]&lt;&gt;"",ScheduledPayment,"")</f>
        <v/>
      </c>
      <c r="F379" s="64"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9" s="64"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9" s="64" t="str">
        <f>IF(PaymentSchedule3[[#This Row],[Payment Number]]&lt;&gt;"",PaymentSchedule3[[#This Row],[Total
Payment]]-PaymentSchedule3[[#This Row],[Interest]],"")</f>
        <v/>
      </c>
      <c r="I379" s="64" t="str">
        <f>IF(PaymentSchedule3[[#This Row],[Payment Number]]&lt;&gt;"",PaymentSchedule3[[#This Row],[Beginning
Balance]]*(InterestRate/PaymentsPerYear),"")</f>
        <v/>
      </c>
      <c r="J379" s="64" t="str">
        <f>IF(PaymentSchedule3[[#This Row],[Payment Number]]&lt;&gt;"",IF(PaymentSchedule3[[#This Row],[Scheduled Payment]]+PaymentSchedule3[[#This Row],[Extra
Payment]]&lt;=PaymentSchedule3[[#This Row],[Beginning
Balance]],PaymentSchedule3[[#This Row],[Beginning
Balance]]-PaymentSchedule3[[#This Row],[Principal]],0),"")</f>
        <v/>
      </c>
      <c r="K379" s="64" t="str">
        <f>IF(PaymentSchedule3[[#This Row],[Payment Number]]&lt;&gt;"",SUM(INDEX(PaymentSchedule3[Interest],1,1):PaymentSchedule3[[#This Row],[Interest]]),"")</f>
        <v/>
      </c>
    </row>
    <row r="380" spans="2:11" x14ac:dyDescent="0.2">
      <c r="B380" s="62" t="str">
        <f>IF(LoanIsGood,IF(ROW()-ROW(PaymentSchedule3[[#Headers],[Payment Number]])&gt;ScheduledNumberOfPayments,"",ROW()-ROW(PaymentSchedule3[[#Headers],[Payment Number]])),"")</f>
        <v/>
      </c>
      <c r="C380" s="63" t="str">
        <f>IF(PaymentSchedule3[[#This Row],[Payment Number]]&lt;&gt;"",EOMONTH(LoanStartDate,ROW(PaymentSchedule3[[#This Row],[Payment Number]])-ROW(PaymentSchedule3[[#Headers],[Payment Number]])-2)+DAY(LoanStartDate),"")</f>
        <v/>
      </c>
      <c r="D380" s="64" t="str">
        <f>IF(PaymentSchedule3[[#This Row],[Payment Number]]&lt;&gt;"",IF(ROW()-ROW(PaymentSchedule3[[#Headers],[Beginning
Balance]])=1,LoanAmount,INDEX(PaymentSchedule3[Ending
Balance],ROW()-ROW(PaymentSchedule3[[#Headers],[Beginning
Balance]])-1)),"")</f>
        <v/>
      </c>
      <c r="E380" s="64" t="str">
        <f>IF(PaymentSchedule3[[#This Row],[Payment Number]]&lt;&gt;"",ScheduledPayment,"")</f>
        <v/>
      </c>
      <c r="F380" s="64"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0" s="64"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0" s="64" t="str">
        <f>IF(PaymentSchedule3[[#This Row],[Payment Number]]&lt;&gt;"",PaymentSchedule3[[#This Row],[Total
Payment]]-PaymentSchedule3[[#This Row],[Interest]],"")</f>
        <v/>
      </c>
      <c r="I380" s="64" t="str">
        <f>IF(PaymentSchedule3[[#This Row],[Payment Number]]&lt;&gt;"",PaymentSchedule3[[#This Row],[Beginning
Balance]]*(InterestRate/PaymentsPerYear),"")</f>
        <v/>
      </c>
      <c r="J380" s="64" t="str">
        <f>IF(PaymentSchedule3[[#This Row],[Payment Number]]&lt;&gt;"",IF(PaymentSchedule3[[#This Row],[Scheduled Payment]]+PaymentSchedule3[[#This Row],[Extra
Payment]]&lt;=PaymentSchedule3[[#This Row],[Beginning
Balance]],PaymentSchedule3[[#This Row],[Beginning
Balance]]-PaymentSchedule3[[#This Row],[Principal]],0),"")</f>
        <v/>
      </c>
      <c r="K380" s="64" t="str">
        <f>IF(PaymentSchedule3[[#This Row],[Payment Number]]&lt;&gt;"",SUM(INDEX(PaymentSchedule3[Interest],1,1):PaymentSchedule3[[#This Row],[Interest]]),"")</f>
        <v/>
      </c>
    </row>
    <row r="381" spans="2:11" x14ac:dyDescent="0.2">
      <c r="B381" s="62" t="str">
        <f>IF(LoanIsGood,IF(ROW()-ROW(PaymentSchedule3[[#Headers],[Payment Number]])&gt;ScheduledNumberOfPayments,"",ROW()-ROW(PaymentSchedule3[[#Headers],[Payment Number]])),"")</f>
        <v/>
      </c>
      <c r="C381" s="63" t="str">
        <f>IF(PaymentSchedule3[[#This Row],[Payment Number]]&lt;&gt;"",EOMONTH(LoanStartDate,ROW(PaymentSchedule3[[#This Row],[Payment Number]])-ROW(PaymentSchedule3[[#Headers],[Payment Number]])-2)+DAY(LoanStartDate),"")</f>
        <v/>
      </c>
      <c r="D381" s="64" t="str">
        <f>IF(PaymentSchedule3[[#This Row],[Payment Number]]&lt;&gt;"",IF(ROW()-ROW(PaymentSchedule3[[#Headers],[Beginning
Balance]])=1,LoanAmount,INDEX(PaymentSchedule3[Ending
Balance],ROW()-ROW(PaymentSchedule3[[#Headers],[Beginning
Balance]])-1)),"")</f>
        <v/>
      </c>
      <c r="E381" s="64" t="str">
        <f>IF(PaymentSchedule3[[#This Row],[Payment Number]]&lt;&gt;"",ScheduledPayment,"")</f>
        <v/>
      </c>
      <c r="F381" s="64" t="str">
        <f>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1" s="64" t="str">
        <f>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1" s="64" t="str">
        <f>IF(PaymentSchedule3[[#This Row],[Payment Number]]&lt;&gt;"",PaymentSchedule3[[#This Row],[Total
Payment]]-PaymentSchedule3[[#This Row],[Interest]],"")</f>
        <v/>
      </c>
      <c r="I381" s="64" t="str">
        <f>IF(PaymentSchedule3[[#This Row],[Payment Number]]&lt;&gt;"",PaymentSchedule3[[#This Row],[Beginning
Balance]]*(InterestRate/PaymentsPerYear),"")</f>
        <v/>
      </c>
      <c r="J381" s="64" t="str">
        <f>IF(PaymentSchedule3[[#This Row],[Payment Number]]&lt;&gt;"",IF(PaymentSchedule3[[#This Row],[Scheduled Payment]]+PaymentSchedule3[[#This Row],[Extra
Payment]]&lt;=PaymentSchedule3[[#This Row],[Beginning
Balance]],PaymentSchedule3[[#This Row],[Beginning
Balance]]-PaymentSchedule3[[#This Row],[Principal]],0),"")</f>
        <v/>
      </c>
      <c r="K381" s="64" t="str">
        <f>IF(PaymentSchedule3[[#This Row],[Payment Number]]&lt;&gt;"",SUM(INDEX(PaymentSchedule3[Interest],1,1):PaymentSchedule3[[#This Row],[Interest]]),"")</f>
        <v/>
      </c>
    </row>
  </sheetData>
  <mergeCells count="20">
    <mergeCell ref="B9:C9"/>
    <mergeCell ref="G9:H9"/>
    <mergeCell ref="I9:K9"/>
    <mergeCell ref="I10:K10"/>
    <mergeCell ref="B11:D11"/>
    <mergeCell ref="G11:H11"/>
    <mergeCell ref="I11:K11"/>
    <mergeCell ref="B7:D7"/>
    <mergeCell ref="G7:H7"/>
    <mergeCell ref="I7:K7"/>
    <mergeCell ref="B8:D8"/>
    <mergeCell ref="G8:H8"/>
    <mergeCell ref="I8:K8"/>
    <mergeCell ref="C2:K2"/>
    <mergeCell ref="B5:D5"/>
    <mergeCell ref="G5:H5"/>
    <mergeCell ref="I5:K5"/>
    <mergeCell ref="B6:D6"/>
    <mergeCell ref="G6:H6"/>
    <mergeCell ref="I6:K6"/>
  </mergeCells>
  <conditionalFormatting sqref="B14:K381">
    <cfRule type="expression" dxfId="0" priority="1">
      <formula>($B14="")+(($D14=0)*($F14=0))</formula>
    </cfRule>
  </conditionalFormatting>
  <dataValidations count="25">
    <dataValidation allowBlank="1" showInputMessage="1" showErrorMessage="1" prompt="Loan Summary fields from I5 to I9 are automatically adjusted based on the values entered in cells E5 to E9. Enter the Lender's name in I11._x000a__x000a_Description of each value can be found in column I." sqref="G4" xr:uid="{42B69776-6EDB-41D2-A588-F6D74342E0E7}"/>
    <dataValidation allowBlank="1" showInputMessage="1" showErrorMessage="1" prompt="Enter loan values in cells E5 to E9, and the extra payment in cell E11. Description of each loan value is in column E. Payment Schedule table starting in cell G4 will automatically update." sqref="B4" xr:uid="{C4FC9862-39F8-4FA7-867A-3C5B80EF1B25}"/>
    <dataValidation allowBlank="1" showInputMessage="1" showErrorMessage="1" prompt="This workbook produces a loan amortization schedule that calculates total interest and total payments &amp; includes the option for extra payments._x000a__x000a_Go to cell C2 for additional information about this template._x000a_" sqref="A1" xr:uid="{FCD71C81-8DF1-41F4-A68B-E4ECFF9D39BF}"/>
    <dataValidation allowBlank="1" showInputMessage="1" showErrorMessage="1" prompt="Worksheet title is in this cell. _x000a__x000a_Enter loan values in cells E5 to E9 &amp; extra payments in cell E11.  Enter loan summary values in cells I5 to K9, with lender name in cell I11.  _x000a__x000a_The Payment Schedule table will automatically update." sqref="C2:K2" xr:uid="{1EC6AD89-88F4-4BE2-B204-1CC2C7FC291E}"/>
    <dataValidation allowBlank="1" showInputMessage="1" showErrorMessage="1" prompt="Enter Loan Amount in this cell" sqref="E5" xr:uid="{68505435-6DD7-4FCF-8375-12B1947E38AA}"/>
    <dataValidation allowBlank="1" showInputMessage="1" showErrorMessage="1" prompt="Enter interest rate to be paid annually in this cell" sqref="E6" xr:uid="{7FC230D0-9512-419C-9C38-15DEE527FACB}"/>
    <dataValidation allowBlank="1" showInputMessage="1" showErrorMessage="1" prompt="Enter loan period in years in this cell" sqref="E7" xr:uid="{BCA02B26-F7AD-4491-A6CC-065A799E7B0C}"/>
    <dataValidation allowBlank="1" showInputMessage="1" showErrorMessage="1" prompt="Enter the number of payments to be made in a year in this cell" sqref="E8" xr:uid="{29AC0F6F-DF2A-4260-8B6F-CDD679B8BEC3}"/>
    <dataValidation allowBlank="1" showInputMessage="1" showErrorMessage="1" prompt="Enter the start date of loan in this cell" sqref="E9" xr:uid="{FAE3E9EA-A084-44BD-9171-585C3AEDD4EB}"/>
    <dataValidation allowBlank="1" showInputMessage="1" showErrorMessage="1" prompt="Enter the amount of extra payment in this cell" sqref="E11" xr:uid="{39033152-0175-4E49-B387-5C6466BB3DDB}"/>
    <dataValidation allowBlank="1" showInputMessage="1" showErrorMessage="1" prompt="Automatically calculated total interest" sqref="I9" xr:uid="{D4338C6B-2CFA-47DE-A980-AB515FE4BE67}"/>
    <dataValidation allowBlank="1" showInputMessage="1" showErrorMessage="1" prompt="Automatically updated scheduled payment amount" sqref="I5" xr:uid="{1BED93F7-2347-4E32-9D0B-027079C7FE8A}"/>
    <dataValidation allowBlank="1" showInputMessage="1" showErrorMessage="1" prompt="Automatically updated scheduled number of payments" sqref="I6" xr:uid="{817692B6-1C5C-405B-BAD9-E83877D6ECB0}"/>
    <dataValidation allowBlank="1" showInputMessage="1" showErrorMessage="1" prompt="Automatically updated actual number of payments" sqref="I7" xr:uid="{485EF893-9E40-4C3B-A770-E3710A0613FD}"/>
    <dataValidation allowBlank="1" showInputMessage="1" showErrorMessage="1" prompt="Automatically updated total early payments" sqref="I8" xr:uid="{2E855486-8FED-4AF2-99E4-CE7FCA4BDD4E}"/>
    <dataValidation allowBlank="1" showInputMessage="1" showErrorMessage="1" prompt="Payment number is automatically updated in this column" sqref="B13" xr:uid="{7333B2C4-22DD-425C-8E1E-E6C8E2CD30B2}"/>
    <dataValidation allowBlank="1" showInputMessage="1" showErrorMessage="1" prompt="Payment date is automatically updated in this column" sqref="C13" xr:uid="{63768CA6-AC38-4AD5-88D2-E6FB19D86C8F}"/>
    <dataValidation allowBlank="1" showInputMessage="1" showErrorMessage="1" prompt="Beginning balance is automatically updated in this column" sqref="D13" xr:uid="{6CA3585D-6A40-4AC3-87B3-FA8F6E1925A1}"/>
    <dataValidation allowBlank="1" showInputMessage="1" showErrorMessage="1" prompt="Scheduled payment is automatically updated in this column" sqref="E13" xr:uid="{694E796D-24EF-478D-A052-83B984E97A3D}"/>
    <dataValidation allowBlank="1" showInputMessage="1" showErrorMessage="1" prompt="Extra payment is automatically updated in this column" sqref="F13" xr:uid="{9F8989B1-4205-45B8-830A-E60826DAC195}"/>
    <dataValidation allowBlank="1" showInputMessage="1" showErrorMessage="1" prompt="Total payment is automatically updated in this column" sqref="G13" xr:uid="{EF7D4A52-3BFB-47CE-A9FE-59DC44444E5E}"/>
    <dataValidation allowBlank="1" showInputMessage="1" showErrorMessage="1" prompt="Principal is automatically updated in this column" sqref="H13" xr:uid="{589EA1E1-E5F8-4093-A317-4CE9ACCD3F5C}"/>
    <dataValidation allowBlank="1" showInputMessage="1" showErrorMessage="1" prompt="Interest is automatically updated in this column" sqref="I13" xr:uid="{62C151D5-6BC4-43C8-9361-DADE6651F1FD}"/>
    <dataValidation allowBlank="1" showInputMessage="1" showErrorMessage="1" prompt="Ending balance is automatically updated in this column" sqref="J13" xr:uid="{4ACD224A-A26D-4393-9F38-F53F5E858F5B}"/>
    <dataValidation allowBlank="1" showInputMessage="1" showErrorMessage="1" prompt="Cumulative interest is automatically updated in this column" sqref="K13" xr:uid="{D7927CF6-5E11-4924-9D89-F291556F388D}"/>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Student Loans</vt:lpstr>
      <vt:lpstr>Amortization</vt:lpstr>
      <vt:lpstr>Amortization!ExtraPayments</vt:lpstr>
      <vt:lpstr>Amortization!InterestRate</vt:lpstr>
      <vt:lpstr>Amortization!LoanAmount</vt:lpstr>
      <vt:lpstr>Amortization!LoanPeriod</vt:lpstr>
      <vt:lpstr>Amortization!LoanStartDate</vt:lpstr>
      <vt:lpstr>Amortization!PaymentsPerYear</vt:lpstr>
      <vt:lpstr>Amortization!ScheduledNumberOfPayments</vt:lpstr>
      <vt:lpstr>Amortization!ScheduledPayment</vt:lpstr>
    </vt:vector>
  </TitlesOfParts>
  <Company>Preferred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Richard Tomes</cp:lastModifiedBy>
  <cp:lastPrinted>2013-04-19T16:42:26Z</cp:lastPrinted>
  <dcterms:created xsi:type="dcterms:W3CDTF">1999-07-21T19:06:48Z</dcterms:created>
  <dcterms:modified xsi:type="dcterms:W3CDTF">2023-06-15T15:09:02Z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